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uel" sheetId="1" r:id="rId4"/>
    <sheet name="Maintenance" sheetId="2" r:id="rId5"/>
    <sheet name="Total" sheetId="3" r:id="rId6"/>
  </sheets>
</workbook>
</file>

<file path=xl/sharedStrings.xml><?xml version="1.0" encoding="utf-8"?>
<sst xmlns="http://schemas.openxmlformats.org/spreadsheetml/2006/main" uniqueCount="78">
  <si>
    <t>Mileage</t>
  </si>
  <si>
    <t>Total mileage during ownership</t>
  </si>
  <si>
    <t>Months of ownership</t>
  </si>
  <si>
    <t>Miles per month</t>
  </si>
  <si>
    <t>Annual mileage</t>
  </si>
  <si>
    <t>Fuel cost per month</t>
  </si>
  <si>
    <t>Annual fuel cost</t>
  </si>
  <si>
    <t>BMW i3 Fuel Expense</t>
  </si>
  <si>
    <t>Provider</t>
  </si>
  <si>
    <t>Cost</t>
  </si>
  <si>
    <t>Charge your Car</t>
  </si>
  <si>
    <t>Ecotricity</t>
  </si>
  <si>
    <t>Petrol REX</t>
  </si>
  <si>
    <t>Charge your Car Lewes</t>
  </si>
  <si>
    <t xml:space="preserve">Ecotricity </t>
  </si>
  <si>
    <t>Fareham Genie</t>
  </si>
  <si>
    <t>Ikea</t>
  </si>
  <si>
    <t>Charge your Car Dorchester</t>
  </si>
  <si>
    <t>Exeter</t>
  </si>
  <si>
    <t>Fareham</t>
  </si>
  <si>
    <t xml:space="preserve">Petrol REX </t>
  </si>
  <si>
    <t>Genie</t>
  </si>
  <si>
    <t>ChargeNow fees</t>
  </si>
  <si>
    <t>Pod point</t>
  </si>
  <si>
    <t xml:space="preserve">Genie </t>
  </si>
  <si>
    <t>Electricity at Mums house</t>
  </si>
  <si>
    <t>Polar</t>
  </si>
  <si>
    <t>Polar January</t>
  </si>
  <si>
    <t>Polar February</t>
  </si>
  <si>
    <t>Geniepoint</t>
  </si>
  <si>
    <t>Total on Petrol</t>
  </si>
  <si>
    <t>TOTAL</t>
  </si>
  <si>
    <t>Cost per mile</t>
  </si>
  <si>
    <t>£</t>
  </si>
  <si>
    <t>p</t>
  </si>
  <si>
    <t>2.18p</t>
  </si>
  <si>
    <t>BMW i3 Maintenance expenses</t>
  </si>
  <si>
    <t>Date</t>
  </si>
  <si>
    <t>Item</t>
  </si>
  <si>
    <t>Category</t>
  </si>
  <si>
    <t>Amount</t>
  </si>
  <si>
    <t>New brake pads</t>
  </si>
  <si>
    <t>Servicing</t>
  </si>
  <si>
    <t>Puncture, new tyre and fit</t>
  </si>
  <si>
    <t>Tyres</t>
  </si>
  <si>
    <t>2x new tyres and fit</t>
  </si>
  <si>
    <t>Replacement jack block</t>
  </si>
  <si>
    <t>Repairs</t>
  </si>
  <si>
    <t xml:space="preserve">MOT </t>
  </si>
  <si>
    <t>MOT</t>
  </si>
  <si>
    <t>Repair</t>
  </si>
  <si>
    <t>Autoglass new windscreen</t>
  </si>
  <si>
    <t>Windscreen</t>
  </si>
  <si>
    <t>MOT (BMW)</t>
  </si>
  <si>
    <t>Servicing &amp; investigation (BMW)</t>
  </si>
  <si>
    <t>Servicing &amp; investigation</t>
  </si>
  <si>
    <t>New tyre and fit (BlackCircles)</t>
  </si>
  <si>
    <t>Wiper blades</t>
  </si>
  <si>
    <t>New tyre and fit (Halfords Autocentres)</t>
  </si>
  <si>
    <t>Service and repairs</t>
  </si>
  <si>
    <t>New tyre and fit</t>
  </si>
  <si>
    <t>Replacement part for damaged trunk lock</t>
  </si>
  <si>
    <t>New steering column sensor</t>
  </si>
  <si>
    <t>Replacement cigarette lighter fitting</t>
  </si>
  <si>
    <t>BMW i3 other costs</t>
  </si>
  <si>
    <t>Insurance</t>
  </si>
  <si>
    <t>Insurance estimated</t>
  </si>
  <si>
    <t>BMW i3 depreciation</t>
  </si>
  <si>
    <t>Purchase price</t>
  </si>
  <si>
    <t>Sale price</t>
  </si>
  <si>
    <t>Maintenance Categories</t>
  </si>
  <si>
    <t>Total</t>
  </si>
  <si>
    <t>Total cost</t>
  </si>
  <si>
    <t>Fuel</t>
  </si>
  <si>
    <t>Maintenance</t>
  </si>
  <si>
    <t>Other costs</t>
  </si>
  <si>
    <t>Depreciation</t>
  </si>
  <si>
    <t>Overall cost per month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</si>
</sst>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[$£-809]0.00"/>
    <numFmt numFmtId="60" formatCode="dd/mm/yyyy hh:mm"/>
    <numFmt numFmtId="61" formatCode="dd/mm/yyyy"/>
    <numFmt numFmtId="62" formatCode="[$£-809]0.000"/>
    <numFmt numFmtId="63" formatCode="[$£-809]#,##0.00"/>
    <numFmt numFmtId="64" formatCode="[$£-809]0"/>
    <numFmt numFmtId="65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14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0" borderId="2" applyNumberFormat="1" applyFont="1" applyFill="0" applyBorder="1" applyAlignment="1" applyProtection="0">
      <alignment vertical="top" wrapText="1"/>
    </xf>
    <xf numFmtId="3" fontId="0" borderId="2" applyNumberFormat="1" applyFont="1" applyFill="0" applyBorder="1" applyAlignment="1" applyProtection="0">
      <alignment vertical="top" wrapText="1"/>
    </xf>
    <xf numFmtId="49" fontId="0" fillId="3" borderId="3" applyNumberFormat="1" applyFont="1" applyFill="1" applyBorder="1" applyAlignment="1" applyProtection="0">
      <alignment vertical="top" wrapText="1"/>
    </xf>
    <xf numFmtId="0" fontId="0" fillId="3" borderId="3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fillId="3" borderId="3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fillId="3" borderId="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61" fontId="2" fillId="4" borderId="4" applyNumberFormat="1" applyFont="1" applyFill="1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59" fontId="0" borderId="2" applyNumberFormat="1" applyFont="1" applyFill="0" applyBorder="1" applyAlignment="1" applyProtection="0">
      <alignment vertical="top" wrapText="1"/>
    </xf>
    <xf numFmtId="61" fontId="2" fillId="4" borderId="6" applyNumberFormat="1" applyFont="1" applyFill="1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1" fontId="2" fillId="4" borderId="8" applyNumberFormat="1" applyFont="1" applyFill="1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49" fontId="2" borderId="2" applyNumberFormat="1" applyFont="1" applyFill="0" applyBorder="1" applyAlignment="1" applyProtection="0">
      <alignment vertical="top" wrapText="1"/>
    </xf>
    <xf numFmtId="0" fontId="2" borderId="2" applyNumberFormat="0" applyFont="1" applyFill="0" applyBorder="1" applyAlignment="1" applyProtection="0">
      <alignment vertical="top" wrapText="1"/>
    </xf>
    <xf numFmtId="59" fontId="2" borderId="2" applyNumberFormat="1" applyFont="1" applyFill="0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vertical="top" wrapText="1"/>
    </xf>
    <xf numFmtId="0" fontId="2" borderId="3" applyNumberFormat="0" applyFont="1" applyFill="0" applyBorder="1" applyAlignment="1" applyProtection="0">
      <alignment vertical="top" wrapText="1"/>
    </xf>
    <xf numFmtId="59" fontId="2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62" fontId="0" borderId="2" applyNumberFormat="1" applyFont="1" applyFill="0" applyBorder="1" applyAlignment="1" applyProtection="0">
      <alignment horizontal="right" vertical="top" wrapText="1"/>
    </xf>
    <xf numFmtId="49" fontId="0" borderId="2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49" fontId="0" fillId="3" borderId="7" applyNumberFormat="1" applyFont="1" applyFill="1" applyBorder="1" applyAlignment="1" applyProtection="0">
      <alignment vertical="top" wrapText="1"/>
    </xf>
    <xf numFmtId="61" fontId="0" fillId="4" borderId="6" applyNumberFormat="1" applyFont="1" applyFill="1" applyBorder="1" applyAlignment="1" applyProtection="0">
      <alignment vertical="top" wrapText="1"/>
    </xf>
    <xf numFmtId="0" fontId="2" fillId="4" borderId="6" applyNumberFormat="0" applyFont="1" applyFill="1" applyBorder="1" applyAlignment="1" applyProtection="0">
      <alignment vertical="top" wrapText="1"/>
    </xf>
    <xf numFmtId="49" fontId="0" fillId="3" borderId="9" applyNumberFormat="1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59" fontId="0" fillId="3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3" fontId="0" borderId="2" applyNumberFormat="1" applyFont="1" applyFill="0" applyBorder="1" applyAlignment="1" applyProtection="0">
      <alignment vertical="top" wrapText="1"/>
    </xf>
    <xf numFmtId="63" fontId="0" fillId="3" borderId="1" applyNumberFormat="1" applyFont="1" applyFill="1" applyBorder="1" applyAlignment="1" applyProtection="0">
      <alignment vertical="top" wrapText="1"/>
    </xf>
    <xf numFmtId="63" fontId="2" borderId="2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4" borderId="4" applyNumberFormat="1" applyFont="1" applyFill="1" applyBorder="1" applyAlignment="1" applyProtection="0">
      <alignment vertical="top" wrapText="1"/>
    </xf>
    <xf numFmtId="64" fontId="0" borderId="5" applyNumberFormat="1" applyFont="1" applyFill="0" applyBorder="1" applyAlignment="1" applyProtection="0">
      <alignment vertical="top" wrapText="1"/>
    </xf>
    <xf numFmtId="49" fontId="2" fillId="4" borderId="6" applyNumberFormat="1" applyFont="1" applyFill="1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63" fontId="0" borderId="5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49" fontId="2" fillId="4" borderId="8" applyNumberFormat="1" applyFont="1" applyFill="1" applyBorder="1" applyAlignment="1" applyProtection="0">
      <alignment vertical="top" wrapText="1"/>
    </xf>
    <xf numFmtId="63" fontId="0" borderId="9" applyNumberFormat="1" applyFont="1" applyFill="0" applyBorder="1" applyAlignment="1" applyProtection="0">
      <alignment vertical="top" wrapText="1"/>
    </xf>
    <xf numFmtId="63" fontId="2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4f4f4"/>
      <rgbColor rgb="ffdbdbdb"/>
      <rgbColor rgb="ffffffff"/>
      <rgbColor rgb="fffe2500"/>
      <rgbColor rgb="ffc2478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05"/>
          <c:y val="0.005"/>
          <c:w val="0.99"/>
          <c:h val="0.9875"/>
        </c:manualLayout>
      </c:layout>
      <c:pieChart>
        <c:varyColors val="0"/>
        <c:ser>
          <c:idx val="0"/>
          <c:order val="0"/>
          <c:tx>
            <c:strRef>
              <c:f>'Maintenance'!$K$41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chemeClr val="accent4">
                  <a:hueOff val="-461056"/>
                  <a:satOff val="4338"/>
                  <a:lumOff val="-10225"/>
                </a:schemeClr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rgbClr val="FF2600"/>
              </a:solidFill>
              <a:ln w="12700" cap="flat">
                <a:noFill/>
                <a:miter lim="400000"/>
              </a:ln>
              <a:effectLst/>
            </c:spPr>
          </c:dPt>
          <c:dPt>
            <c:idx val="4"/>
            <c:explosion val="0"/>
            <c:spPr>
              <a:solidFill>
                <a:srgbClr val="C24885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#,##0" sourceLinked="1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numFmt formatCode="#,##0" sourceLinked="1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numFmt formatCode="#,##0" sourceLinked="1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numFmt formatCode="#,##0" sourceLinked="1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numFmt formatCode="#,##0" sourceLinked="1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"/>
                  </a:defRPr>
                </a:pPr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'Maintenance'!$J$42:$J$46</c:f>
              <c:strCache>
                <c:ptCount val="5"/>
                <c:pt idx="0">
                  <c:v>Servicing</c:v>
                </c:pt>
                <c:pt idx="1">
                  <c:v>Tyres</c:v>
                </c:pt>
                <c:pt idx="2">
                  <c:v>MOT</c:v>
                </c:pt>
                <c:pt idx="3">
                  <c:v>Repairs</c:v>
                </c:pt>
                <c:pt idx="4">
                  <c:v>Windscreen</c:v>
                </c:pt>
              </c:strCache>
            </c:strRef>
          </c:cat>
          <c:val>
            <c:numRef>
              <c:f>'Maintenance'!$K$42:$K$46</c:f>
              <c:numCache>
                <c:ptCount val="5"/>
                <c:pt idx="0">
                  <c:v>838.960000</c:v>
                </c:pt>
                <c:pt idx="1">
                  <c:v>1242.580000</c:v>
                </c:pt>
                <c:pt idx="2">
                  <c:v>209.550000</c:v>
                </c:pt>
                <c:pt idx="3">
                  <c:v>574.990000</c:v>
                </c:pt>
                <c:pt idx="4">
                  <c:v>190.000000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34867"/>
          <c:y val="0.12368"/>
          <c:w val="0.730267"/>
          <c:h val="0.86382"/>
        </c:manualLayout>
      </c:layout>
      <c:pieChart>
        <c:varyColors val="0"/>
        <c:ser>
          <c:idx val="0"/>
          <c:order val="0"/>
          <c:tx>
            <c:strRef>
              <c:f>'Total'!$B$2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explosion val="0"/>
          <c:dPt>
            <c:idx val="0"/>
            <c:explosion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/>
            </c:spPr>
          </c:dPt>
          <c:dPt>
            <c:idx val="1"/>
            <c:explosion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</c:dPt>
          <c:dPt>
            <c:idx val="2"/>
            <c:explosion val="0"/>
            <c:spPr>
              <a:solidFill>
                <a:schemeClr val="accent4">
                  <a:hueOff val="-461056"/>
                  <a:satOff val="4338"/>
                  <a:lumOff val="-10225"/>
                </a:schemeClr>
              </a:solidFill>
              <a:ln w="12700" cap="flat">
                <a:noFill/>
                <a:miter lim="400000"/>
              </a:ln>
              <a:effectLst/>
            </c:spPr>
          </c:dPt>
          <c:dPt>
            <c:idx val="3"/>
            <c:explosion val="0"/>
            <c:spPr>
              <a:solidFill>
                <a:srgbClr val="FF2600"/>
              </a:solidFill>
              <a:ln w="12700" cap="flat">
                <a:noFill/>
                <a:miter lim="400000"/>
              </a:ln>
              <a:effectLst/>
            </c:spPr>
          </c:dPt>
          <c:dLbls>
            <c:dLbl>
              <c:idx val="0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#,##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Helvetica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#,##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"/>
                  </a:defRPr>
                </a:pPr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'Total'!$A$3:$A$6</c:f>
              <c:strCache>
                <c:ptCount val="4"/>
                <c:pt idx="0">
                  <c:v>Fuel</c:v>
                </c:pt>
                <c:pt idx="1">
                  <c:v>Maintenance</c:v>
                </c:pt>
                <c:pt idx="2">
                  <c:v>Other costs</c:v>
                </c:pt>
                <c:pt idx="3">
                  <c:v>Depreciation</c:v>
                </c:pt>
              </c:strCache>
            </c:strRef>
          </c:cat>
          <c:val>
            <c:numRef>
              <c:f>'Total'!$B$3:$B$6</c:f>
              <c:numCache>
                <c:ptCount val="4"/>
                <c:pt idx="0">
                  <c:v>712.990000</c:v>
                </c:pt>
                <c:pt idx="1">
                  <c:v>3056.080000</c:v>
                </c:pt>
                <c:pt idx="2">
                  <c:v>940.000000</c:v>
                </c:pt>
                <c:pt idx="3">
                  <c:v>5840.000000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2066091</xdr:colOff>
      <xdr:row>27</xdr:row>
      <xdr:rowOff>168400</xdr:rowOff>
    </xdr:from>
    <xdr:to>
      <xdr:col>4</xdr:col>
      <xdr:colOff>870970</xdr:colOff>
      <xdr:row>39</xdr:row>
      <xdr:rowOff>338529</xdr:rowOff>
    </xdr:to>
    <xdr:graphicFrame>
      <xdr:nvGraphicFramePr>
        <xdr:cNvPr id="2" name="Chart 2"/>
        <xdr:cNvGraphicFramePr/>
      </xdr:nvGraphicFramePr>
      <xdr:xfrm>
        <a:off x="3310691" y="7549640"/>
        <a:ext cx="3338780" cy="333878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10</xdr:row>
      <xdr:rowOff>33779</xdr:rowOff>
    </xdr:from>
    <xdr:to>
      <xdr:col>3</xdr:col>
      <xdr:colOff>381000</xdr:colOff>
      <xdr:row>25</xdr:row>
      <xdr:rowOff>52829</xdr:rowOff>
    </xdr:to>
    <xdr:graphicFrame>
      <xdr:nvGraphicFramePr>
        <xdr:cNvPr id="4" name="Chart 4"/>
        <xdr:cNvGraphicFramePr/>
      </xdr:nvGraphicFramePr>
      <xdr:xfrm>
        <a:off x="-243841" y="2682999"/>
        <a:ext cx="4572001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H96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1" width="67.0312" style="1" customWidth="1"/>
    <col min="2" max="2" width="25.4375" style="1" customWidth="1"/>
    <col min="3" max="3" width="17.9766" style="1" customWidth="1"/>
    <col min="4" max="4" width="19.8359" style="13" customWidth="1"/>
    <col min="5" max="5" width="25.1328" style="13" customWidth="1"/>
    <col min="6" max="6" width="16.3516" style="13" customWidth="1"/>
    <col min="7" max="7" width="25.4688" style="30" customWidth="1"/>
    <col min="8" max="8" width="18.0078" style="30" customWidth="1"/>
    <col min="9" max="256" width="16.3516" style="30" customWidth="1"/>
  </cols>
  <sheetData>
    <row r="1" ht="27.65" customHeight="1">
      <c r="B1" t="s" s="2">
        <v>0</v>
      </c>
      <c r="C1" s="2"/>
    </row>
    <row r="2" ht="21.9" customHeight="1">
      <c r="B2" s="3"/>
      <c r="C2" s="3"/>
    </row>
    <row r="3" ht="21.9" customHeight="1">
      <c r="B3" t="s" s="4">
        <v>1</v>
      </c>
      <c r="C3" s="5">
        <v>32679</v>
      </c>
    </row>
    <row r="4" ht="21.9" customHeight="1">
      <c r="B4" t="s" s="6">
        <v>2</v>
      </c>
      <c r="C4" s="7">
        <v>36</v>
      </c>
    </row>
    <row r="5" ht="21.9" customHeight="1">
      <c r="B5" t="s" s="8">
        <v>3</v>
      </c>
      <c r="C5" s="9">
        <f>C3/C4</f>
        <v>907.75</v>
      </c>
    </row>
    <row r="6" ht="21.9" customHeight="1">
      <c r="B6" t="s" s="6">
        <v>4</v>
      </c>
      <c r="C6" s="10">
        <f>C5*12</f>
        <v>10893</v>
      </c>
    </row>
    <row r="7" ht="21.9" customHeight="1">
      <c r="B7" t="s" s="8">
        <v>5</v>
      </c>
      <c r="C7" s="11">
        <f>F$92/C4</f>
        <v>19.8052777777778</v>
      </c>
    </row>
    <row r="8" ht="21.9" customHeight="1">
      <c r="B8" t="s" s="6">
        <v>6</v>
      </c>
      <c r="C8" s="12">
        <f>C7*12</f>
        <v>237.663333333334</v>
      </c>
    </row>
    <row r="10" ht="27.65" customHeight="1">
      <c r="D10" t="s" s="2">
        <v>7</v>
      </c>
      <c r="E10" s="2"/>
      <c r="F10" s="2"/>
    </row>
    <row r="11" ht="20.25" customHeight="1">
      <c r="D11" s="14"/>
      <c r="E11" t="s" s="15">
        <v>8</v>
      </c>
      <c r="F11" t="s" s="15">
        <v>9</v>
      </c>
    </row>
    <row r="12" ht="20.25" customHeight="1">
      <c r="D12" s="16">
        <v>41144</v>
      </c>
      <c r="E12" t="s" s="17">
        <v>10</v>
      </c>
      <c r="F12" s="18">
        <v>8</v>
      </c>
    </row>
    <row r="13" ht="20.05" customHeight="1">
      <c r="D13" s="19">
        <v>41145</v>
      </c>
      <c r="E13" t="s" s="20">
        <v>11</v>
      </c>
      <c r="F13" s="11">
        <v>6</v>
      </c>
    </row>
    <row r="14" ht="20.05" customHeight="1">
      <c r="D14" s="19">
        <v>41148</v>
      </c>
      <c r="E14" t="s" s="20">
        <v>10</v>
      </c>
      <c r="F14" s="11">
        <v>3.75</v>
      </c>
    </row>
    <row r="15" ht="20.05" customHeight="1">
      <c r="D15" s="19">
        <v>41162</v>
      </c>
      <c r="E15" t="s" s="20">
        <v>12</v>
      </c>
      <c r="F15" s="11">
        <v>9.75</v>
      </c>
    </row>
    <row r="16" ht="20.05" customHeight="1">
      <c r="D16" s="19">
        <v>41163</v>
      </c>
      <c r="E16" t="s" s="20">
        <v>10</v>
      </c>
      <c r="F16" s="11">
        <v>4.5</v>
      </c>
    </row>
    <row r="17" ht="20.05" customHeight="1">
      <c r="D17" s="19">
        <v>41166</v>
      </c>
      <c r="E17" t="s" s="20">
        <v>13</v>
      </c>
      <c r="F17" s="11">
        <v>4.5</v>
      </c>
    </row>
    <row r="18" ht="20.05" customHeight="1">
      <c r="D18" s="19">
        <v>41169</v>
      </c>
      <c r="E18" t="s" s="20">
        <v>14</v>
      </c>
      <c r="F18" s="11">
        <v>6</v>
      </c>
    </row>
    <row r="19" ht="20.05" customHeight="1">
      <c r="D19" s="19">
        <v>41170</v>
      </c>
      <c r="E19" t="s" s="20">
        <v>10</v>
      </c>
      <c r="F19" s="11">
        <v>4</v>
      </c>
    </row>
    <row r="20" ht="20.05" customHeight="1">
      <c r="D20" s="19">
        <v>41233</v>
      </c>
      <c r="E20" t="s" s="20">
        <v>15</v>
      </c>
      <c r="F20" s="11">
        <v>6.86</v>
      </c>
    </row>
    <row r="21" ht="20.05" customHeight="1">
      <c r="D21" s="19">
        <v>41233</v>
      </c>
      <c r="E21" t="s" s="20">
        <v>16</v>
      </c>
      <c r="F21" s="11">
        <v>6</v>
      </c>
    </row>
    <row r="22" ht="20.05" customHeight="1">
      <c r="D22" s="19">
        <v>41233</v>
      </c>
      <c r="E22" t="s" s="20">
        <v>17</v>
      </c>
      <c r="F22" s="11">
        <v>4</v>
      </c>
    </row>
    <row r="23" ht="20.05" customHeight="1">
      <c r="D23" s="19">
        <v>41233</v>
      </c>
      <c r="E23" t="s" s="20">
        <v>18</v>
      </c>
      <c r="F23" s="11">
        <v>6</v>
      </c>
    </row>
    <row r="24" ht="20.05" customHeight="1">
      <c r="D24" s="19">
        <v>41236</v>
      </c>
      <c r="E24" t="s" s="20">
        <v>19</v>
      </c>
      <c r="F24" s="11">
        <v>5.4</v>
      </c>
    </row>
    <row r="25" ht="20.05" customHeight="1">
      <c r="D25" s="19">
        <v>41236</v>
      </c>
      <c r="E25" t="s" s="20">
        <v>12</v>
      </c>
      <c r="F25" s="11">
        <v>7.4</v>
      </c>
    </row>
    <row r="26" ht="20.05" customHeight="1">
      <c r="D26" s="19">
        <v>41236</v>
      </c>
      <c r="E26" t="s" s="20">
        <v>12</v>
      </c>
      <c r="F26" s="11">
        <v>10.5</v>
      </c>
    </row>
    <row r="27" ht="20.05" customHeight="1">
      <c r="D27" s="19">
        <v>41252</v>
      </c>
      <c r="E27" t="s" s="20">
        <v>12</v>
      </c>
      <c r="F27" s="11">
        <v>8.1</v>
      </c>
    </row>
    <row r="28" ht="20.05" customHeight="1">
      <c r="D28" s="19">
        <v>41297</v>
      </c>
      <c r="E28" t="s" s="20">
        <v>12</v>
      </c>
      <c r="F28" s="11">
        <v>9.109999999999999</v>
      </c>
    </row>
    <row r="29" ht="20.05" customHeight="1">
      <c r="D29" s="19">
        <v>41300</v>
      </c>
      <c r="E29" t="s" s="20">
        <v>12</v>
      </c>
      <c r="F29" s="11">
        <v>9</v>
      </c>
    </row>
    <row r="30" ht="20.05" customHeight="1">
      <c r="D30" s="19">
        <v>41308</v>
      </c>
      <c r="E30" t="s" s="20">
        <v>20</v>
      </c>
      <c r="F30" s="11">
        <v>7.5</v>
      </c>
    </row>
    <row r="31" ht="20.05" customHeight="1">
      <c r="D31" s="19">
        <v>41308</v>
      </c>
      <c r="E31" t="s" s="20">
        <v>20</v>
      </c>
      <c r="F31" s="11">
        <v>10.76</v>
      </c>
    </row>
    <row r="32" ht="20.05" customHeight="1">
      <c r="D32" s="19">
        <v>41308</v>
      </c>
      <c r="E32" t="s" s="20">
        <v>14</v>
      </c>
      <c r="F32" s="11">
        <v>6</v>
      </c>
    </row>
    <row r="33" ht="20.05" customHeight="1">
      <c r="D33" s="19">
        <v>41308</v>
      </c>
      <c r="E33" t="s" s="20">
        <v>21</v>
      </c>
      <c r="F33" s="11">
        <v>5.55</v>
      </c>
    </row>
    <row r="34" ht="20.05" customHeight="1">
      <c r="D34" s="19">
        <v>41310</v>
      </c>
      <c r="E34" t="s" s="20">
        <v>21</v>
      </c>
      <c r="F34" s="11">
        <v>6.03</v>
      </c>
    </row>
    <row r="35" ht="20.05" customHeight="1">
      <c r="D35" s="19">
        <v>41310</v>
      </c>
      <c r="E35" t="s" s="20">
        <v>21</v>
      </c>
      <c r="F35" s="11">
        <v>4.61</v>
      </c>
    </row>
    <row r="36" ht="20.05" customHeight="1">
      <c r="D36" s="19">
        <v>41313</v>
      </c>
      <c r="E36" t="s" s="20">
        <v>12</v>
      </c>
      <c r="F36" s="11">
        <v>10.51</v>
      </c>
    </row>
    <row r="37" ht="20.05" customHeight="1">
      <c r="D37" s="19">
        <v>41325</v>
      </c>
      <c r="E37" t="s" s="20">
        <v>11</v>
      </c>
      <c r="F37" s="11">
        <v>6</v>
      </c>
    </row>
    <row r="38" ht="20.05" customHeight="1">
      <c r="D38" s="19">
        <v>41318</v>
      </c>
      <c r="E38" t="s" s="20">
        <v>22</v>
      </c>
      <c r="F38" s="11">
        <v>68.62</v>
      </c>
    </row>
    <row r="39" ht="20.05" customHeight="1">
      <c r="D39" s="19">
        <v>41346</v>
      </c>
      <c r="E39" t="s" s="20">
        <v>22</v>
      </c>
      <c r="F39" s="11">
        <v>23.35</v>
      </c>
    </row>
    <row r="40" ht="20.05" customHeight="1">
      <c r="D40" s="19">
        <v>41399</v>
      </c>
      <c r="E40" t="s" s="20">
        <v>23</v>
      </c>
      <c r="F40" s="11">
        <v>2.59</v>
      </c>
    </row>
    <row r="41" ht="20.05" customHeight="1">
      <c r="D41" s="19">
        <v>41403</v>
      </c>
      <c r="E41" t="s" s="20">
        <v>10</v>
      </c>
      <c r="F41" s="11">
        <v>5</v>
      </c>
    </row>
    <row r="42" ht="20.05" customHeight="1">
      <c r="D42" s="19">
        <v>41413</v>
      </c>
      <c r="E42" t="s" s="20">
        <v>12</v>
      </c>
      <c r="F42" s="11">
        <v>8.24</v>
      </c>
    </row>
    <row r="43" ht="20.05" customHeight="1">
      <c r="D43" s="19">
        <v>41413</v>
      </c>
      <c r="E43" t="s" s="20">
        <v>21</v>
      </c>
      <c r="F43" s="11">
        <v>6.15</v>
      </c>
    </row>
    <row r="44" ht="20.05" customHeight="1">
      <c r="D44" s="19">
        <v>41413</v>
      </c>
      <c r="E44" t="s" s="20">
        <v>11</v>
      </c>
      <c r="F44" s="11">
        <v>6</v>
      </c>
    </row>
    <row r="45" ht="20.05" customHeight="1">
      <c r="D45" s="19">
        <v>41415</v>
      </c>
      <c r="E45" t="s" s="20">
        <v>24</v>
      </c>
      <c r="F45" s="11">
        <v>5.55</v>
      </c>
    </row>
    <row r="46" ht="20.05" customHeight="1">
      <c r="D46" s="19">
        <v>41415</v>
      </c>
      <c r="E46" t="s" s="20">
        <v>21</v>
      </c>
      <c r="F46" s="11">
        <v>4.35</v>
      </c>
    </row>
    <row r="47" ht="20.05" customHeight="1">
      <c r="D47" s="19">
        <v>41427</v>
      </c>
      <c r="E47" t="s" s="20">
        <v>12</v>
      </c>
      <c r="F47" s="11">
        <v>9.16</v>
      </c>
    </row>
    <row r="48" ht="20.05" customHeight="1">
      <c r="D48" s="19">
        <v>41427</v>
      </c>
      <c r="E48" t="s" s="20">
        <v>14</v>
      </c>
      <c r="F48" s="11">
        <v>6</v>
      </c>
    </row>
    <row r="49" ht="20.05" customHeight="1">
      <c r="D49" s="19">
        <v>41428</v>
      </c>
      <c r="E49" t="s" s="20">
        <v>10</v>
      </c>
      <c r="F49" s="11">
        <v>4</v>
      </c>
    </row>
    <row r="50" ht="20.05" customHeight="1">
      <c r="D50" s="19">
        <v>41458</v>
      </c>
      <c r="E50" t="s" s="20">
        <v>10</v>
      </c>
      <c r="F50" s="11">
        <v>6</v>
      </c>
    </row>
    <row r="51" ht="20.05" customHeight="1">
      <c r="D51" s="19">
        <v>41490</v>
      </c>
      <c r="E51" t="s" s="20">
        <v>25</v>
      </c>
      <c r="F51" s="11">
        <v>10</v>
      </c>
    </row>
    <row r="52" ht="20.05" customHeight="1">
      <c r="D52" s="19">
        <v>41490</v>
      </c>
      <c r="E52" t="s" s="20">
        <v>10</v>
      </c>
      <c r="F52" s="11">
        <v>13</v>
      </c>
    </row>
    <row r="53" ht="20.05" customHeight="1">
      <c r="D53" s="19">
        <v>41490</v>
      </c>
      <c r="E53" t="s" s="20">
        <v>25</v>
      </c>
      <c r="F53" s="11">
        <v>10</v>
      </c>
    </row>
    <row r="54" ht="20.05" customHeight="1">
      <c r="D54" s="19">
        <v>41552</v>
      </c>
      <c r="E54" t="s" s="20">
        <v>10</v>
      </c>
      <c r="F54" s="11">
        <v>16.5</v>
      </c>
    </row>
    <row r="55" ht="20.05" customHeight="1">
      <c r="D55" s="19">
        <v>41578</v>
      </c>
      <c r="E55" t="s" s="20">
        <v>12</v>
      </c>
      <c r="F55" s="11">
        <v>8</v>
      </c>
    </row>
    <row r="56" ht="20.05" customHeight="1">
      <c r="D56" s="19">
        <v>41595</v>
      </c>
      <c r="E56" t="s" s="20">
        <v>12</v>
      </c>
      <c r="F56" s="11">
        <v>11.18</v>
      </c>
    </row>
    <row r="57" ht="20.05" customHeight="1">
      <c r="D57" s="19">
        <v>41622</v>
      </c>
      <c r="E57" t="s" s="20">
        <v>12</v>
      </c>
      <c r="F57" s="11">
        <v>8</v>
      </c>
    </row>
    <row r="58" ht="20.05" customHeight="1">
      <c r="D58" s="19">
        <v>41625</v>
      </c>
      <c r="E58" t="s" s="20">
        <v>26</v>
      </c>
      <c r="F58" s="11">
        <v>11.85</v>
      </c>
    </row>
    <row r="59" ht="20.05" customHeight="1">
      <c r="D59" s="19">
        <v>41646</v>
      </c>
      <c r="E59" t="s" s="20">
        <v>12</v>
      </c>
      <c r="F59" s="11">
        <v>8</v>
      </c>
    </row>
    <row r="60" ht="20.05" customHeight="1">
      <c r="D60" s="19">
        <v>41646</v>
      </c>
      <c r="E60" t="s" s="20">
        <v>11</v>
      </c>
      <c r="F60" s="11">
        <v>3.87</v>
      </c>
    </row>
    <row r="61" ht="20.05" customHeight="1">
      <c r="D61" s="19">
        <v>41658</v>
      </c>
      <c r="E61" t="s" s="20">
        <v>27</v>
      </c>
      <c r="F61" s="11">
        <v>7.85</v>
      </c>
    </row>
    <row r="62" ht="20.05" customHeight="1">
      <c r="D62" s="19">
        <v>41687</v>
      </c>
      <c r="E62" t="s" s="20">
        <v>28</v>
      </c>
      <c r="F62" s="11">
        <v>7.85</v>
      </c>
    </row>
    <row r="63" ht="20.05" customHeight="1">
      <c r="D63" s="19">
        <v>41715</v>
      </c>
      <c r="E63" t="s" s="20">
        <v>26</v>
      </c>
      <c r="F63" s="11">
        <v>12.95</v>
      </c>
    </row>
    <row r="64" ht="20.05" customHeight="1">
      <c r="D64" s="19">
        <v>41748</v>
      </c>
      <c r="E64" t="s" s="20">
        <v>26</v>
      </c>
      <c r="F64" s="11">
        <v>7.85</v>
      </c>
    </row>
    <row r="65" ht="20.05" customHeight="1">
      <c r="D65" s="19">
        <v>41707</v>
      </c>
      <c r="E65" t="s" s="20">
        <v>12</v>
      </c>
      <c r="F65" s="11">
        <v>9</v>
      </c>
    </row>
    <row r="66" ht="20.05" customHeight="1">
      <c r="D66" s="19">
        <v>41776</v>
      </c>
      <c r="E66" t="s" s="20">
        <v>26</v>
      </c>
      <c r="F66" s="11">
        <v>7.85</v>
      </c>
    </row>
    <row r="67" ht="20.05" customHeight="1">
      <c r="D67" s="19">
        <v>41820</v>
      </c>
      <c r="E67" t="s" s="20">
        <v>12</v>
      </c>
      <c r="F67" s="11">
        <v>10</v>
      </c>
    </row>
    <row r="68" ht="20.05" customHeight="1">
      <c r="D68" s="19">
        <v>41790</v>
      </c>
      <c r="E68" t="s" s="20">
        <v>26</v>
      </c>
      <c r="F68" s="11">
        <v>7.85</v>
      </c>
    </row>
    <row r="69" ht="20.05" customHeight="1">
      <c r="D69" s="19">
        <v>41836</v>
      </c>
      <c r="E69" t="s" s="20">
        <v>26</v>
      </c>
      <c r="F69" s="11">
        <v>11.85</v>
      </c>
    </row>
    <row r="70" ht="20.05" customHeight="1">
      <c r="D70" s="19">
        <v>41829</v>
      </c>
      <c r="E70" t="s" s="20">
        <v>12</v>
      </c>
      <c r="F70" s="11">
        <v>9</v>
      </c>
    </row>
    <row r="71" ht="20.05" customHeight="1">
      <c r="D71" s="19">
        <v>41853</v>
      </c>
      <c r="E71" t="s" s="20">
        <v>29</v>
      </c>
      <c r="F71" s="11">
        <v>6.1</v>
      </c>
    </row>
    <row r="72" ht="20.05" customHeight="1">
      <c r="D72" s="19">
        <v>41853</v>
      </c>
      <c r="E72" t="s" s="20">
        <v>29</v>
      </c>
      <c r="F72" s="11">
        <v>2.5</v>
      </c>
    </row>
    <row r="73" ht="20.05" customHeight="1">
      <c r="D73" s="19">
        <v>41855</v>
      </c>
      <c r="E73" t="s" s="20">
        <v>29</v>
      </c>
      <c r="F73" s="11">
        <v>6.1</v>
      </c>
    </row>
    <row r="74" ht="20.05" customHeight="1">
      <c r="D74" s="19">
        <v>41868</v>
      </c>
      <c r="E74" t="s" s="20">
        <v>26</v>
      </c>
      <c r="F74" s="11">
        <v>27.25</v>
      </c>
    </row>
    <row r="75" ht="20.05" customHeight="1">
      <c r="D75" s="19">
        <v>41903</v>
      </c>
      <c r="E75" t="s" s="20">
        <v>26</v>
      </c>
      <c r="F75" s="11">
        <v>17.35</v>
      </c>
    </row>
    <row r="76" ht="20.05" customHeight="1">
      <c r="D76" s="19">
        <v>41943</v>
      </c>
      <c r="E76" t="s" s="20">
        <v>14</v>
      </c>
      <c r="F76" s="11">
        <v>4.68</v>
      </c>
    </row>
    <row r="77" ht="20.05" customHeight="1">
      <c r="D77" s="19">
        <v>41943</v>
      </c>
      <c r="E77" t="s" s="20">
        <v>14</v>
      </c>
      <c r="F77" s="11">
        <v>4.5</v>
      </c>
    </row>
    <row r="78" ht="20.05" customHeight="1">
      <c r="D78" s="19">
        <v>41937</v>
      </c>
      <c r="E78" t="s" s="20">
        <v>26</v>
      </c>
      <c r="F78" s="11">
        <v>19.65</v>
      </c>
    </row>
    <row r="79" ht="20.05" customHeight="1">
      <c r="D79" s="19">
        <v>41968</v>
      </c>
      <c r="E79" t="s" s="20">
        <v>26</v>
      </c>
      <c r="F79" s="11">
        <v>11.15</v>
      </c>
    </row>
    <row r="80" ht="20.05" customHeight="1">
      <c r="D80" s="19">
        <v>41973</v>
      </c>
      <c r="E80" t="s" s="20">
        <v>12</v>
      </c>
      <c r="F80" s="11">
        <v>9.779999999999999</v>
      </c>
    </row>
    <row r="81" ht="20.05" customHeight="1">
      <c r="D81" s="19">
        <v>41990</v>
      </c>
      <c r="E81" t="s" s="20">
        <v>26</v>
      </c>
      <c r="F81" s="11">
        <v>7.85</v>
      </c>
    </row>
    <row r="82" ht="20.05" customHeight="1">
      <c r="D82" s="19">
        <v>42039</v>
      </c>
      <c r="E82" t="s" s="20">
        <v>12</v>
      </c>
      <c r="F82" s="11">
        <v>5</v>
      </c>
    </row>
    <row r="83" ht="20.05" customHeight="1">
      <c r="D83" s="19">
        <v>42052</v>
      </c>
      <c r="E83" t="s" s="20">
        <v>26</v>
      </c>
      <c r="F83" s="11">
        <v>7.85</v>
      </c>
    </row>
    <row r="84" ht="20.05" customHeight="1">
      <c r="D84" s="19">
        <v>42080</v>
      </c>
      <c r="E84" t="s" s="20">
        <v>26</v>
      </c>
      <c r="F84" s="11">
        <v>7.85</v>
      </c>
    </row>
    <row r="85" ht="20.05" customHeight="1">
      <c r="D85" s="19">
        <v>42111</v>
      </c>
      <c r="E85" t="s" s="20">
        <v>26</v>
      </c>
      <c r="F85" s="11">
        <v>7.85</v>
      </c>
    </row>
    <row r="86" ht="20.05" customHeight="1">
      <c r="D86" s="19">
        <v>42116</v>
      </c>
      <c r="E86" t="s" s="20">
        <v>12</v>
      </c>
      <c r="F86" s="11">
        <v>11.22</v>
      </c>
    </row>
    <row r="87" ht="20.05" customHeight="1">
      <c r="D87" s="19">
        <v>42145</v>
      </c>
      <c r="E87" t="s" s="20">
        <v>26</v>
      </c>
      <c r="F87" s="11">
        <v>7.85</v>
      </c>
    </row>
    <row r="88" ht="20.05" customHeight="1">
      <c r="D88" s="19">
        <v>42177</v>
      </c>
      <c r="E88" t="s" s="20">
        <v>26</v>
      </c>
      <c r="F88" s="11">
        <v>7.85</v>
      </c>
    </row>
    <row r="89" ht="20.05" customHeight="1">
      <c r="D89" s="19">
        <v>42208</v>
      </c>
      <c r="E89" t="s" s="20">
        <v>26</v>
      </c>
      <c r="F89" s="11">
        <v>7.85</v>
      </c>
    </row>
    <row r="90" ht="20.25" customHeight="1">
      <c r="D90" s="21">
        <v>42239</v>
      </c>
      <c r="E90" t="s" s="22">
        <v>26</v>
      </c>
      <c r="F90" s="23">
        <v>9.470000000000001</v>
      </c>
    </row>
    <row r="91" ht="20.25" customHeight="1">
      <c r="D91" t="s" s="24">
        <v>30</v>
      </c>
      <c r="E91" s="25"/>
      <c r="F91" s="26">
        <f>SUMIF(E12:E90,"Petrol REX",F12:F90)</f>
        <v>170.95</v>
      </c>
    </row>
    <row r="92" ht="20.05" customHeight="1">
      <c r="D92" t="s" s="27">
        <v>31</v>
      </c>
      <c r="E92" s="28"/>
      <c r="F92" s="29">
        <f>SUM(F12:F90)</f>
        <v>712.99</v>
      </c>
    </row>
    <row r="94" ht="27.65" customHeight="1">
      <c r="G94" t="s" s="2">
        <v>32</v>
      </c>
      <c r="H94" s="2"/>
    </row>
    <row r="95" ht="21.9" customHeight="1">
      <c r="G95" t="s" s="31">
        <v>33</v>
      </c>
      <c r="H95" t="s" s="31">
        <v>34</v>
      </c>
    </row>
    <row r="96" ht="21.9" customHeight="1">
      <c r="G96" s="32">
        <f>F$92/C3</f>
        <v>0.0218179870865082</v>
      </c>
      <c r="H96" t="s" s="33">
        <f>CONCATENATE(VALUE(ROUNDDOWN((G96*100),2)),"p")</f>
        <v>35</v>
      </c>
    </row>
  </sheetData>
  <mergeCells count="3">
    <mergeCell ref="B1:C1"/>
    <mergeCell ref="D10:F10"/>
    <mergeCell ref="G94:H9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34" customWidth="1"/>
    <col min="2" max="2" width="29.6172" style="34" customWidth="1"/>
    <col min="3" max="3" width="13.5781" style="34" customWidth="1"/>
    <col min="4" max="4" width="16.3516" style="34" customWidth="1"/>
    <col min="5" max="5" width="16.3516" style="41" customWidth="1"/>
    <col min="6" max="6" width="24.2422" style="41" customWidth="1"/>
    <col min="7" max="7" width="16.3516" style="41" customWidth="1"/>
    <col min="8" max="8" width="24.2422" style="42" customWidth="1"/>
    <col min="9" max="9" width="16.3516" style="42" customWidth="1"/>
    <col min="10" max="11" width="16.3516" style="46" customWidth="1"/>
    <col min="12" max="256" width="16.3516" style="46" customWidth="1"/>
  </cols>
  <sheetData>
    <row r="1" ht="27.65" customHeight="1">
      <c r="A1" t="s" s="2">
        <v>36</v>
      </c>
      <c r="B1" s="2"/>
      <c r="C1" s="2"/>
      <c r="D1" s="2"/>
    </row>
    <row r="2" ht="20.25" customHeight="1">
      <c r="A2" t="s" s="15">
        <v>37</v>
      </c>
      <c r="B2" t="s" s="15">
        <v>38</v>
      </c>
      <c r="C2" t="s" s="15">
        <v>39</v>
      </c>
      <c r="D2" t="s" s="15">
        <v>40</v>
      </c>
    </row>
    <row r="3" ht="20.25" customHeight="1">
      <c r="A3" s="16">
        <v>41171</v>
      </c>
      <c r="B3" t="s" s="17">
        <v>41</v>
      </c>
      <c r="C3" t="s" s="4">
        <v>42</v>
      </c>
      <c r="D3" s="18">
        <v>415.18</v>
      </c>
    </row>
    <row r="4" ht="20.05" customHeight="1">
      <c r="A4" s="19">
        <v>41297</v>
      </c>
      <c r="B4" t="s" s="35">
        <v>43</v>
      </c>
      <c r="C4" t="s" s="6">
        <v>44</v>
      </c>
      <c r="D4" s="12">
        <v>199.8</v>
      </c>
    </row>
    <row r="5" ht="20.05" customHeight="1">
      <c r="A5" s="19">
        <v>41425</v>
      </c>
      <c r="B5" t="s" s="20">
        <v>45</v>
      </c>
      <c r="C5" t="s" s="8">
        <v>44</v>
      </c>
      <c r="D5" s="11">
        <v>263.28</v>
      </c>
    </row>
    <row r="6" ht="20.05" customHeight="1">
      <c r="A6" s="19">
        <v>41394</v>
      </c>
      <c r="B6" t="s" s="35">
        <v>46</v>
      </c>
      <c r="C6" t="s" s="6">
        <v>47</v>
      </c>
      <c r="D6" s="12">
        <v>11.5</v>
      </c>
    </row>
    <row r="7" ht="20.05" customHeight="1">
      <c r="A7" s="19">
        <v>41450</v>
      </c>
      <c r="B7" t="s" s="20">
        <v>48</v>
      </c>
      <c r="C7" t="s" s="8">
        <v>49</v>
      </c>
      <c r="D7" s="11">
        <v>54.85</v>
      </c>
    </row>
    <row r="8" ht="20.05" customHeight="1">
      <c r="A8" s="36">
        <v>41517</v>
      </c>
      <c r="B8" t="s" s="35">
        <v>50</v>
      </c>
      <c r="C8" t="s" s="6">
        <v>47</v>
      </c>
      <c r="D8" s="12">
        <v>163</v>
      </c>
    </row>
    <row r="9" ht="20.05" customHeight="1">
      <c r="A9" s="19">
        <v>41729</v>
      </c>
      <c r="B9" t="s" s="20">
        <v>51</v>
      </c>
      <c r="C9" t="s" s="8">
        <v>52</v>
      </c>
      <c r="D9" s="11">
        <v>95</v>
      </c>
    </row>
    <row r="10" ht="20.05" customHeight="1">
      <c r="A10" s="19">
        <v>41776</v>
      </c>
      <c r="B10" t="s" s="35">
        <v>53</v>
      </c>
      <c r="C10" t="s" s="6">
        <v>49</v>
      </c>
      <c r="D10" s="12">
        <v>54.85</v>
      </c>
    </row>
    <row r="11" ht="20.05" customHeight="1">
      <c r="A11" s="19"/>
      <c r="B11" t="s" s="20">
        <v>54</v>
      </c>
      <c r="C11" t="s" s="8">
        <v>42</v>
      </c>
      <c r="D11" s="11">
        <v>84</v>
      </c>
    </row>
    <row r="12" ht="20.05" customHeight="1">
      <c r="A12" s="19">
        <v>41782</v>
      </c>
      <c r="B12" t="s" s="35">
        <v>48</v>
      </c>
      <c r="C12" t="s" s="6">
        <v>49</v>
      </c>
      <c r="D12" s="12">
        <v>54.85</v>
      </c>
    </row>
    <row r="13" ht="20.05" customHeight="1">
      <c r="A13" s="36"/>
      <c r="B13" t="s" s="20">
        <v>55</v>
      </c>
      <c r="C13" t="s" s="8">
        <v>42</v>
      </c>
      <c r="D13" s="11">
        <v>84</v>
      </c>
    </row>
    <row r="14" ht="20.05" customHeight="1">
      <c r="A14" s="19">
        <v>41845</v>
      </c>
      <c r="B14" t="s" s="35">
        <v>56</v>
      </c>
      <c r="C14" t="s" s="6">
        <v>44</v>
      </c>
      <c r="D14" s="12">
        <v>154.73</v>
      </c>
    </row>
    <row r="15" ht="20.05" customHeight="1">
      <c r="A15" s="36">
        <v>42081</v>
      </c>
      <c r="B15" t="s" s="20">
        <v>57</v>
      </c>
      <c r="C15" t="s" s="8">
        <v>47</v>
      </c>
      <c r="D15" s="11">
        <v>38.29</v>
      </c>
    </row>
    <row r="16" ht="32.05" customHeight="1">
      <c r="A16" s="19">
        <v>42094</v>
      </c>
      <c r="B16" t="s" s="35">
        <v>58</v>
      </c>
      <c r="C16" t="s" s="6">
        <v>44</v>
      </c>
      <c r="D16" s="12">
        <v>156.99</v>
      </c>
    </row>
    <row r="17" ht="20.05" customHeight="1">
      <c r="A17" s="19">
        <v>42115</v>
      </c>
      <c r="B17" t="s" s="20">
        <v>59</v>
      </c>
      <c r="C17" t="s" s="8">
        <v>42</v>
      </c>
      <c r="D17" s="11">
        <v>255.78</v>
      </c>
    </row>
    <row r="18" ht="20.05" customHeight="1">
      <c r="A18" s="37"/>
      <c r="B18" t="s" s="35">
        <v>49</v>
      </c>
      <c r="C18" t="s" s="6">
        <v>49</v>
      </c>
      <c r="D18" s="12">
        <v>45</v>
      </c>
    </row>
    <row r="19" ht="20.05" customHeight="1">
      <c r="A19" s="37"/>
      <c r="B19" t="s" s="20">
        <v>60</v>
      </c>
      <c r="C19" t="s" s="8">
        <v>44</v>
      </c>
      <c r="D19" s="11">
        <v>184.8</v>
      </c>
    </row>
    <row r="20" ht="32.05" customHeight="1">
      <c r="A20" s="19">
        <v>42115</v>
      </c>
      <c r="B20" t="s" s="35">
        <v>61</v>
      </c>
      <c r="C20" t="s" s="6">
        <v>47</v>
      </c>
      <c r="D20" s="12">
        <v>74</v>
      </c>
    </row>
    <row r="21" ht="20.05" customHeight="1">
      <c r="A21" s="19">
        <v>42124</v>
      </c>
      <c r="B21" t="s" s="20">
        <v>51</v>
      </c>
      <c r="C21" t="s" s="8">
        <v>52</v>
      </c>
      <c r="D21" s="11">
        <v>95</v>
      </c>
    </row>
    <row r="22" ht="20.05" customHeight="1">
      <c r="A22" s="19">
        <v>42185</v>
      </c>
      <c r="B22" t="s" s="35">
        <v>45</v>
      </c>
      <c r="C22" t="s" s="6">
        <v>44</v>
      </c>
      <c r="D22" s="12">
        <v>282.98</v>
      </c>
    </row>
    <row r="23" ht="20.05" customHeight="1">
      <c r="A23" s="19">
        <v>42225</v>
      </c>
      <c r="B23" t="s" s="20">
        <v>62</v>
      </c>
      <c r="C23" t="s" s="8">
        <v>47</v>
      </c>
      <c r="D23" s="11">
        <v>262.2</v>
      </c>
    </row>
    <row r="24" ht="20.25" customHeight="1">
      <c r="A24" s="21">
        <v>42225</v>
      </c>
      <c r="B24" t="s" s="38">
        <v>63</v>
      </c>
      <c r="C24" t="s" s="39">
        <v>47</v>
      </c>
      <c r="D24" s="40">
        <v>26</v>
      </c>
    </row>
    <row r="25" ht="20.25" customHeight="1">
      <c r="A25" s="25"/>
      <c r="B25" t="s" s="24">
        <v>31</v>
      </c>
      <c r="C25" s="25"/>
      <c r="D25" s="26">
        <f>SUM(D3:D24)</f>
        <v>3056.08</v>
      </c>
    </row>
    <row r="27" ht="27.65" customHeight="1">
      <c r="E27" t="s" s="2">
        <v>64</v>
      </c>
      <c r="F27" s="2"/>
      <c r="G27" s="2"/>
    </row>
    <row r="28" ht="20.25" customHeight="1">
      <c r="E28" t="s" s="15">
        <v>37</v>
      </c>
      <c r="F28" t="s" s="15">
        <v>38</v>
      </c>
      <c r="G28" t="s" s="15">
        <v>40</v>
      </c>
    </row>
    <row r="29" ht="20.25" customHeight="1">
      <c r="E29" s="16">
        <v>41152</v>
      </c>
      <c r="F29" t="s" s="17">
        <v>65</v>
      </c>
      <c r="G29" s="18">
        <v>300</v>
      </c>
    </row>
    <row r="30" ht="20.05" customHeight="1">
      <c r="E30" s="19">
        <v>41517</v>
      </c>
      <c r="F30" t="s" s="35">
        <v>66</v>
      </c>
      <c r="G30" s="12">
        <v>320</v>
      </c>
    </row>
    <row r="31" ht="20.25" customHeight="1">
      <c r="E31" s="21">
        <v>41882</v>
      </c>
      <c r="F31" t="s" s="22">
        <v>65</v>
      </c>
      <c r="G31" s="23">
        <v>320</v>
      </c>
    </row>
    <row r="32" ht="20.25" customHeight="1">
      <c r="E32" s="25"/>
      <c r="F32" t="s" s="24">
        <v>31</v>
      </c>
      <c r="G32" s="26">
        <f>SUM(G29:G31)</f>
        <v>940</v>
      </c>
    </row>
    <row r="34" ht="27.65" customHeight="1">
      <c r="H34" t="s" s="2">
        <v>67</v>
      </c>
      <c r="I34" s="2"/>
    </row>
    <row r="35" ht="20.25" customHeight="1">
      <c r="H35" t="s" s="15">
        <v>38</v>
      </c>
      <c r="I35" t="s" s="15">
        <v>40</v>
      </c>
    </row>
    <row r="36" ht="20.25" customHeight="1">
      <c r="H36" t="s" s="4">
        <v>68</v>
      </c>
      <c r="I36" s="43">
        <v>17440</v>
      </c>
    </row>
    <row r="37" ht="20.25" customHeight="1">
      <c r="H37" t="s" s="39">
        <v>69</v>
      </c>
      <c r="I37" s="44">
        <v>11600</v>
      </c>
    </row>
    <row r="38" ht="20.25" customHeight="1">
      <c r="H38" t="s" s="24">
        <v>31</v>
      </c>
      <c r="I38" s="45">
        <f>I36-I37</f>
        <v>5840</v>
      </c>
    </row>
    <row r="40" ht="27.65" customHeight="1">
      <c r="J40" t="s" s="2">
        <v>70</v>
      </c>
      <c r="K40" s="2"/>
    </row>
    <row r="41" ht="20.25" customHeight="1">
      <c r="J41" t="s" s="15">
        <v>39</v>
      </c>
      <c r="K41" t="s" s="15">
        <v>71</v>
      </c>
    </row>
    <row r="42" ht="20.25" customHeight="1">
      <c r="J42" t="s" s="47">
        <v>42</v>
      </c>
      <c r="K42" s="48">
        <f>SUMIF(C3:C24,"Servicing",D3:D24)</f>
        <v>838.96</v>
      </c>
    </row>
    <row r="43" ht="20.05" customHeight="1">
      <c r="J43" t="s" s="49">
        <v>44</v>
      </c>
      <c r="K43" s="50">
        <f>SUMIF(C3:C24,"Tyres",D3:D24)</f>
        <v>1242.58</v>
      </c>
    </row>
    <row r="44" ht="20.05" customHeight="1">
      <c r="J44" t="s" s="49">
        <v>49</v>
      </c>
      <c r="K44" s="50">
        <f>SUMIF(C3:C24,"MOT",D3:D24)</f>
        <v>209.55</v>
      </c>
    </row>
    <row r="45" ht="20.05" customHeight="1">
      <c r="J45" t="s" s="49">
        <v>47</v>
      </c>
      <c r="K45" s="50">
        <f>SUMIF(C3:C24,"Repairs",D3:D24)</f>
        <v>574.99</v>
      </c>
    </row>
    <row r="46" ht="20.05" customHeight="1">
      <c r="J46" t="s" s="49">
        <v>52</v>
      </c>
      <c r="K46" s="50">
        <f>SUMIF(C3:C24,"Windscreen",D3:D24)</f>
        <v>190</v>
      </c>
    </row>
  </sheetData>
  <mergeCells count="4">
    <mergeCell ref="A1:D1"/>
    <mergeCell ref="E27:G27"/>
    <mergeCell ref="H34:I34"/>
    <mergeCell ref="J40:K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2.3125" style="51" customWidth="1"/>
    <col min="2" max="2" width="16.3516" style="51" customWidth="1"/>
    <col min="3" max="256" width="16.3516" style="51" customWidth="1"/>
  </cols>
  <sheetData>
    <row r="1" ht="27.65" customHeight="1">
      <c r="A1" t="s" s="2">
        <v>72</v>
      </c>
      <c r="B1" s="2"/>
    </row>
    <row r="2" ht="20.25" customHeight="1">
      <c r="A2" s="52"/>
      <c r="B2" t="s" s="15">
        <v>9</v>
      </c>
    </row>
    <row r="3" ht="20.25" customHeight="1">
      <c r="A3" t="s" s="47">
        <v>73</v>
      </c>
      <c r="B3" s="53">
        <f>'Fuel'!F$92</f>
        <v>712.99</v>
      </c>
    </row>
    <row r="4" ht="20.05" customHeight="1">
      <c r="A4" t="s" s="49">
        <v>74</v>
      </c>
      <c r="B4" s="54">
        <f>'Maintenance'!D$25</f>
        <v>3056.08</v>
      </c>
    </row>
    <row r="5" ht="20.05" customHeight="1">
      <c r="A5" t="s" s="49">
        <v>75</v>
      </c>
      <c r="B5" s="54">
        <f>'Maintenance'!G$32</f>
        <v>940</v>
      </c>
    </row>
    <row r="6" ht="20.25" customHeight="1">
      <c r="A6" t="s" s="55">
        <v>76</v>
      </c>
      <c r="B6" s="56">
        <f>'Maintenance'!I$38</f>
        <v>5840</v>
      </c>
    </row>
    <row r="7" ht="20.25" customHeight="1">
      <c r="A7" t="s" s="24">
        <v>31</v>
      </c>
      <c r="B7" s="45">
        <f>SUM(B3:B6)</f>
        <v>10549.07</v>
      </c>
    </row>
    <row r="8" ht="20.05" customHeight="1">
      <c r="A8" t="s" s="27">
        <v>77</v>
      </c>
      <c r="B8" s="57">
        <f>B$7/36</f>
        <v>293.029722222222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