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All Chargers - UK Charging Netw" sheetId="1" r:id="rId4"/>
    <sheet name="Settings - Settings" sheetId="2" r:id="rId5"/>
  </sheets>
</workbook>
</file>

<file path=xl/sharedStrings.xml><?xml version="1.0" encoding="utf-8"?>
<sst xmlns="http://schemas.openxmlformats.org/spreadsheetml/2006/main" uniqueCount="111">
  <si>
    <t>UK Charging Networks</t>
  </si>
  <si>
    <t>Speed (kW)</t>
  </si>
  <si>
    <t>Info</t>
  </si>
  <si>
    <t>Notes</t>
  </si>
  <si>
    <t>Monthly or equivalent monthly cost</t>
  </si>
  <si>
    <t>Connection cost per charge</t>
  </si>
  <si>
    <t>Stated cost per kWh</t>
  </si>
  <si>
    <t>Cost per kWh or effective cost per kWh for 616 miles / 176kWh</t>
  </si>
  <si>
    <t>Cost per month for the average UK mileage of 616 miles</t>
  </si>
  <si>
    <t>Petrol</t>
  </si>
  <si>
    <t>Diesel</t>
  </si>
  <si>
    <t>BP Pulse Free membership</t>
  </si>
  <si>
    <t>Prices may vary at different locations nationally.</t>
  </si>
  <si>
    <t>BP Pulse Contactless</t>
  </si>
  <si>
    <t>Charge Your Car</t>
  </si>
  <si>
    <t>Annual membership of £20. Prices vary between locations.</t>
  </si>
  <si>
    <t>BP Pulse Subscription</t>
  </si>
  <si>
    <t>Monthly membership. Prices may vary at different locations nationally.</t>
  </si>
  <si>
    <t>Ubitricity Residential Pro</t>
  </si>
  <si>
    <r>
      <rPr>
        <u val="single"/>
        <sz val="10"/>
        <color indexed="8"/>
        <rFont val="Helvetica Neue"/>
      </rPr>
      <t>https://www.ubitricity.co.uk/product/smartcable/</t>
    </r>
  </si>
  <si>
    <t>Bespoke cable is £299 which is not included in the cost.</t>
  </si>
  <si>
    <t>Ubitricity Direct Access</t>
  </si>
  <si>
    <r>
      <rPr>
        <u val="single"/>
        <sz val="10"/>
        <color indexed="8"/>
        <rFont val="Helvetica Neue"/>
      </rPr>
      <t>https://www.ubitricity.co.uk/</t>
    </r>
  </si>
  <si>
    <t>Electric Blue</t>
  </si>
  <si>
    <t>National pricing may vary, based on Brighton pricing.</t>
  </si>
  <si>
    <t>GeniePoint</t>
  </si>
  <si>
    <r>
      <rPr>
        <u val="single"/>
        <sz val="10"/>
        <color indexed="8"/>
        <rFont val="Helvetica Neue"/>
      </rPr>
      <t>https://evsolutions.engie.co.uk/drivers/geniepoint-pricing/</t>
    </r>
  </si>
  <si>
    <t>GeniePoint (Inside M25)</t>
  </si>
  <si>
    <t>Char.gy PAYG</t>
  </si>
  <si>
    <r>
      <rPr>
        <u val="single"/>
        <sz val="10"/>
        <color indexed="8"/>
        <rFont val="Helvetica Neue"/>
      </rPr>
      <t>https://char.gy/pricing</t>
    </r>
  </si>
  <si>
    <t>Char.gy Unlimited</t>
  </si>
  <si>
    <t>Char.gy Casual</t>
  </si>
  <si>
    <t>Pod-Point</t>
  </si>
  <si>
    <t>The majority of Pod-Points are free.</t>
  </si>
  <si>
    <t>Tesla Destination</t>
  </si>
  <si>
    <t xml:space="preserve"> </t>
  </si>
  <si>
    <t>E-Carni</t>
  </si>
  <si>
    <r>
      <rPr>
        <u val="single"/>
        <sz val="10"/>
        <color indexed="8"/>
        <rFont val="Helvetica Neue"/>
      </rPr>
      <t>http://www.ecarni.com/</t>
    </r>
  </si>
  <si>
    <t>ChargePlace Scotland</t>
  </si>
  <si>
    <t>Annual membership of £20.</t>
  </si>
  <si>
    <t>Home Economy 7</t>
  </si>
  <si>
    <t>Does not include cost of charging point.</t>
  </si>
  <si>
    <r>
      <rPr>
        <u val="single"/>
        <sz val="10"/>
        <color indexed="8"/>
        <rFont val="Helvetica Neue"/>
      </rPr>
      <t>https://network.bppulse.co.uk/pricing/</t>
    </r>
  </si>
  <si>
    <t>Monthly membership</t>
  </si>
  <si>
    <t>Home Charging</t>
  </si>
  <si>
    <t>Gridserve EV</t>
  </si>
  <si>
    <r>
      <rPr>
        <u val="single"/>
        <sz val="10"/>
        <color indexed="8"/>
        <rFont val="Helvetica Neue"/>
      </rPr>
      <t>https://www.gridserve.com/electric-vehicles-going-electric/</t>
    </r>
  </si>
  <si>
    <t>Alfa Power 22kW</t>
  </si>
  <si>
    <r>
      <rPr>
        <u val="single"/>
        <sz val="10"/>
        <color indexed="8"/>
        <rFont val="Helvetica Neue"/>
      </rPr>
      <t>https://www.alfapower.co.uk/customer-service-faq.php</t>
    </r>
  </si>
  <si>
    <t>Source London Full 22kW</t>
  </si>
  <si>
    <r>
      <rPr>
        <u val="single"/>
        <sz val="10"/>
        <color indexed="8"/>
        <rFont val="Helvetica Neue"/>
      </rPr>
      <t>https://www.sourcelondon.net/rates</t>
    </r>
  </si>
  <si>
    <t>Cost is time based, 9.5p per minute. To charge 80% of 40kWh battery 22kW charger would take 1.45hours or 87 minutes. Hence cost would be £8.26 per 32kWh charge session or £0.258 per kWh. Plus monthly cost.</t>
  </si>
  <si>
    <t>Alfa Power (Contactless) 22kW</t>
  </si>
  <si>
    <t>Source London Flexi 22kW</t>
  </si>
  <si>
    <t>Cost is time based, 11.9p per minute. To charge 80% of 40kWh battery 22kW charger would take 1.45hours or 87 minutes. Hence cost would be £10.35 per 32kWh charge session or £0.322 per kWh. Plus monthly cost of £10 per year.</t>
  </si>
  <si>
    <t>Source London Full</t>
  </si>
  <si>
    <t>Cost is time based, 3.6p per minute. To charge 80% of 40kWh battery @7kW charger would take 4.57hours or 274 minutes. Hence cost would be £9.86 per 32kWh charge session or £0.308 per kWh. Plus monthly cost.</t>
  </si>
  <si>
    <t>Source London PAYG 22kW</t>
  </si>
  <si>
    <t>Cost is time based, 14.3p per minute. To charge 80% of 40kWh battery 22kW charger would take 1.45hours or 87 minutes. Hence cost would be £12.44 per 32kWh charge session or £0.388 per kWh.</t>
  </si>
  <si>
    <t>Source London Flexi</t>
  </si>
  <si>
    <t>£10 one off fee included as annual cost, divided by 12 months. Cost is time based, 5.9p per minute. To charge 80% of 40kWh battery @7kW charger would take 4.57hours or 274 minutes. Hence cost would be £16.16 per 32kWh charge session or £0.505 per kWh. Plus monthly cost.</t>
  </si>
  <si>
    <t>Source London PAYG</t>
  </si>
  <si>
    <t>Cost is time based, 7p per minute. To charge 80% of 40kWh battery @7kW charger would take 4.57hours or 274 minutes. Hence cost would be £19.18 per 32kWh charge session or £0.599 per kWh. This exceeds 4h charging limit, though for comparison we have kept the time required.</t>
  </si>
  <si>
    <t>ChargerNet</t>
  </si>
  <si>
    <r>
      <rPr>
        <u val="single"/>
        <sz val="10"/>
        <color indexed="8"/>
        <rFont val="Helvetica Neue"/>
      </rPr>
      <t>https://www.poole.gov.uk/streets-and-travel/chargernet/</t>
    </r>
  </si>
  <si>
    <t>£20 annual fee. £4 per hour. To charge 80% of 40kWh battery @50kW charger would take 0.64hours or 38 minutes. Hence cost would be £4 per 32kWh charge session or £0.125 per kW.</t>
  </si>
  <si>
    <t>Ecotricity (Fully Charged Bundle)</t>
  </si>
  <si>
    <r>
      <rPr>
        <u val="single"/>
        <sz val="10"/>
        <color indexed="8"/>
        <rFont val="Helvetica Neue"/>
      </rPr>
      <t>https://www.ecotricity.co.uk/for-the-road/our-electric-highway</t>
    </r>
  </si>
  <si>
    <t>Pod-Point LIDL</t>
  </si>
  <si>
    <t>Alfa Power</t>
  </si>
  <si>
    <t>Pod-Point TESCO</t>
  </si>
  <si>
    <t>ESB EV Solutions Membership</t>
  </si>
  <si>
    <r>
      <rPr>
        <u val="single"/>
        <sz val="10"/>
        <color indexed="8"/>
        <rFont val="Helvetica Neue"/>
      </rPr>
      <t>https://www.esb-evsolutions.co.uk/pricing/payg</t>
    </r>
  </si>
  <si>
    <t>ESB EV Solutions PAYG</t>
  </si>
  <si>
    <t>£10 one off fee included as annual cost, divided by 12 months.</t>
  </si>
  <si>
    <t>Ecotricity</t>
  </si>
  <si>
    <t>Alfa Power (Contactless)</t>
  </si>
  <si>
    <t>ESB EV Solutions PAYG (London)</t>
  </si>
  <si>
    <t>ESB EV Solutions Membership (London)</t>
  </si>
  <si>
    <r>
      <rPr>
        <u val="single"/>
        <sz val="10"/>
        <color indexed="8"/>
        <rFont val="Helvetica Neue"/>
      </rPr>
      <t>https://m.chargeyourcar.org.uk/chargePoint?bayNo=70630&amp;referrer=&amp;scheme=default&amp;mapHeight=900&amp;mapZoom=10</t>
    </r>
  </si>
  <si>
    <t>Annual membership of £20. Prices vary between locations. Crawley used as example.</t>
  </si>
  <si>
    <t>Instavolt</t>
  </si>
  <si>
    <r>
      <rPr>
        <u val="single"/>
        <sz val="10"/>
        <color indexed="8"/>
        <rFont val="Helvetica Neue"/>
      </rPr>
      <t>https://instavolt.co.uk/rates/</t>
    </r>
  </si>
  <si>
    <t>Osprey Charging</t>
  </si>
  <si>
    <r>
      <rPr>
        <u val="single"/>
        <sz val="10"/>
        <color indexed="8"/>
        <rFont val="Helvetica Neue"/>
      </rPr>
      <t>https://ospreycharging.co.uk/ev-drivers/</t>
    </r>
  </si>
  <si>
    <t>Shell Recharge</t>
  </si>
  <si>
    <r>
      <rPr>
        <u val="single"/>
        <sz val="10"/>
        <color indexed="8"/>
        <rFont val="Helvetica Neue"/>
      </rPr>
      <t>https://support.shell.com/hc/en-gb/articles/115002988472-How-much-does-Shell-Recharge-cost-</t>
    </r>
  </si>
  <si>
    <t>Tesla Superchargers</t>
  </si>
  <si>
    <r>
      <rPr>
        <u val="single"/>
        <sz val="10"/>
        <color indexed="8"/>
        <rFont val="Helvetica Neue"/>
      </rPr>
      <t>https://www.tesla.com/en_GB/support/supercharging</t>
    </r>
  </si>
  <si>
    <t>BP Pulse Contactles</t>
  </si>
  <si>
    <t>Ionity</t>
  </si>
  <si>
    <r>
      <rPr>
        <u val="single"/>
        <sz val="10"/>
        <color indexed="8"/>
        <rFont val="Helvetica Neue"/>
      </rPr>
      <t>https://ionity.eu/en/where-and-how.html</t>
    </r>
  </si>
  <si>
    <t>Average Slow</t>
  </si>
  <si>
    <t>Not including free networks</t>
  </si>
  <si>
    <t>Average Fast</t>
  </si>
  <si>
    <t>Average Rapid</t>
  </si>
  <si>
    <t>Average Ultra</t>
  </si>
  <si>
    <t>Settings</t>
  </si>
  <si>
    <t>Average monthly mileage</t>
  </si>
  <si>
    <r>
      <rPr>
        <sz val="10"/>
        <color indexed="8"/>
        <rFont val="Helvetica Neue"/>
      </rPr>
      <t xml:space="preserve">Taken from: </t>
    </r>
    <r>
      <rPr>
        <u val="single"/>
        <sz val="10"/>
        <color indexed="8"/>
        <rFont val="Helvetica Neue"/>
      </rPr>
      <t>https://www.racfoundation.org/motoring-faqs/mobility#a24</t>
    </r>
  </si>
  <si>
    <t>Average home UK electricity per kWh E7</t>
  </si>
  <si>
    <r>
      <rPr>
        <sz val="10"/>
        <color indexed="8"/>
        <rFont val="Helvetica Neue"/>
      </rPr>
      <t xml:space="preserve">Taken from: </t>
    </r>
    <r>
      <rPr>
        <u val="single"/>
        <sz val="10"/>
        <color indexed="8"/>
        <rFont val="Helvetica Neue"/>
      </rPr>
      <t>https://www.gov.uk/government/statistical-data-sets/annual-domestic-energy-price-statistics</t>
    </r>
    <r>
      <rPr>
        <sz val="10"/>
        <color indexed="8"/>
        <rFont val="Helvetica Neue"/>
      </rPr>
      <t xml:space="preserve"> (sheet 2.2.4)</t>
    </r>
  </si>
  <si>
    <t>Average home UK electricity per kWh</t>
  </si>
  <si>
    <t>UK Advisory fuel rate cost per mile (1401 to 2000 CC Petrol)</t>
  </si>
  <si>
    <r>
      <rPr>
        <sz val="10"/>
        <color indexed="8"/>
        <rFont val="Helvetica Neue"/>
      </rPr>
      <t xml:space="preserve">Taken from: </t>
    </r>
    <r>
      <rPr>
        <u val="single"/>
        <sz val="10"/>
        <color indexed="8"/>
        <rFont val="Helvetica Neue"/>
      </rPr>
      <t>https://www.gov.uk/government/publications/advisory-fuel-rates/how-advisory-fuel-rates-are-calculated</t>
    </r>
  </si>
  <si>
    <t>UK Advisory fuel rate cost per mile (1601 to 2000 CC Diesel)</t>
  </si>
  <si>
    <t>Average miles per kW</t>
  </si>
  <si>
    <t>Car battery size (kWh)</t>
  </si>
  <si>
    <t>Charge amount</t>
  </si>
  <si>
    <t>kW of energy needed per month</t>
  </si>
  <si>
    <t>Number of chargers required for mileage</t>
  </si>
</sst>
</file>

<file path=xl/styles.xml><?xml version="1.0" encoding="utf-8"?>
<styleSheet xmlns="http://schemas.openxmlformats.org/spreadsheetml/2006/main">
  <numFmts count="5">
    <numFmt numFmtId="0" formatCode="General"/>
    <numFmt numFmtId="59" formatCode="[$£-809]0.00"/>
    <numFmt numFmtId="60" formatCode="0.000"/>
    <numFmt numFmtId="61" formatCode="[$£-809]0.0000"/>
    <numFmt numFmtId="62" formatCode="0.0%"/>
  </numFmts>
  <fonts count="5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  <font>
      <u val="single"/>
      <sz val="10"/>
      <color indexed="8"/>
      <name val="Helvetica Neue"/>
    </font>
    <font>
      <sz val="10"/>
      <color indexed="14"/>
      <name val="Helvetica Neue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3"/>
        <bgColor auto="1"/>
      </patternFill>
    </fill>
  </fills>
  <borders count="1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2"/>
      </bottom>
      <diagonal/>
    </border>
    <border>
      <left style="thin">
        <color indexed="10"/>
      </left>
      <right style="thin">
        <color indexed="12"/>
      </right>
      <top style="thin">
        <color indexed="12"/>
      </top>
      <bottom style="thin">
        <color indexed="10"/>
      </bottom>
      <diagonal/>
    </border>
    <border>
      <left style="thin">
        <color indexed="12"/>
      </left>
      <right style="thin">
        <color indexed="10"/>
      </right>
      <top style="thin">
        <color indexed="12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2"/>
      </top>
      <bottom style="thin">
        <color indexed="10"/>
      </bottom>
      <diagonal/>
    </border>
    <border>
      <left style="thin">
        <color indexed="10"/>
      </left>
      <right style="thin">
        <color indexed="12"/>
      </right>
      <top style="thin">
        <color indexed="10"/>
      </top>
      <bottom style="thin">
        <color indexed="10"/>
      </bottom>
      <diagonal/>
    </border>
    <border>
      <left style="thin">
        <color indexed="12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2"/>
      </right>
      <top style="thin">
        <color indexed="10"/>
      </top>
      <bottom style="thin">
        <color indexed="12"/>
      </bottom>
      <diagonal/>
    </border>
    <border>
      <left style="thin">
        <color indexed="12"/>
      </left>
      <right style="thin">
        <color indexed="10"/>
      </right>
      <top style="thin">
        <color indexed="10"/>
      </top>
      <bottom style="thin">
        <color indexed="12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59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0" fontId="2" fillId="2" borderId="1" applyNumberFormat="0" applyFont="1" applyFill="1" applyBorder="1" applyAlignment="1" applyProtection="0">
      <alignment vertical="top" wrapText="1"/>
    </xf>
    <xf numFmtId="49" fontId="2" fillId="2" borderId="1" applyNumberFormat="1" applyFont="1" applyFill="1" applyBorder="1" applyAlignment="1" applyProtection="0">
      <alignment horizontal="right" vertical="top"/>
    </xf>
    <xf numFmtId="49" fontId="2" fillId="2" borderId="1" applyNumberFormat="1" applyFont="1" applyFill="1" applyBorder="1" applyAlignment="1" applyProtection="0">
      <alignment horizontal="left" vertical="top" wrapText="1"/>
    </xf>
    <xf numFmtId="49" fontId="2" fillId="2" borderId="1" applyNumberFormat="1" applyFont="1" applyFill="1" applyBorder="1" applyAlignment="1" applyProtection="0">
      <alignment vertical="top" wrapText="1"/>
    </xf>
    <xf numFmtId="49" fontId="2" fillId="3" borderId="1" applyNumberFormat="1" applyFont="1" applyFill="1" applyBorder="1" applyAlignment="1" applyProtection="0">
      <alignment vertical="top" wrapText="1"/>
    </xf>
    <xf numFmtId="59" fontId="2" fillId="3" borderId="1" applyNumberFormat="1" applyFont="1" applyFill="1" applyBorder="1" applyAlignment="1" applyProtection="0">
      <alignment horizontal="right" vertical="top"/>
    </xf>
    <xf numFmtId="0" fontId="2" fillId="3" borderId="1" applyNumberFormat="0" applyFont="1" applyFill="1" applyBorder="1" applyAlignment="1" applyProtection="0">
      <alignment horizontal="left" vertical="top" wrapText="1"/>
    </xf>
    <xf numFmtId="0" fontId="2" fillId="3" borderId="1" applyNumberFormat="0" applyFont="1" applyFill="1" applyBorder="1" applyAlignment="1" applyProtection="0">
      <alignment vertical="top" wrapText="1"/>
    </xf>
    <xf numFmtId="59" fontId="2" fillId="3" borderId="1" applyNumberFormat="1" applyFont="1" applyFill="1" applyBorder="1" applyAlignment="1" applyProtection="0">
      <alignment vertical="top" wrapText="1"/>
    </xf>
    <xf numFmtId="49" fontId="2" fillId="3" borderId="2" applyNumberFormat="1" applyFont="1" applyFill="1" applyBorder="1" applyAlignment="1" applyProtection="0">
      <alignment vertical="top" wrapText="1"/>
    </xf>
    <xf numFmtId="59" fontId="2" fillId="3" borderId="2" applyNumberFormat="1" applyFont="1" applyFill="1" applyBorder="1" applyAlignment="1" applyProtection="0">
      <alignment horizontal="right" vertical="top"/>
    </xf>
    <xf numFmtId="0" fontId="2" fillId="3" borderId="2" applyNumberFormat="0" applyFont="1" applyFill="1" applyBorder="1" applyAlignment="1" applyProtection="0">
      <alignment horizontal="left" vertical="top" wrapText="1"/>
    </xf>
    <xf numFmtId="0" fontId="2" fillId="3" borderId="2" applyNumberFormat="0" applyFont="1" applyFill="1" applyBorder="1" applyAlignment="1" applyProtection="0">
      <alignment vertical="top" wrapText="1"/>
    </xf>
    <xf numFmtId="59" fontId="2" fillId="3" borderId="2" applyNumberFormat="1" applyFont="1" applyFill="1" applyBorder="1" applyAlignment="1" applyProtection="0">
      <alignment vertical="top" wrapText="1"/>
    </xf>
    <xf numFmtId="49" fontId="2" fillId="4" borderId="3" applyNumberFormat="1" applyFont="1" applyFill="1" applyBorder="1" applyAlignment="1" applyProtection="0">
      <alignment vertical="top" wrapText="1"/>
    </xf>
    <xf numFmtId="0" fontId="0" borderId="4" applyNumberFormat="1" applyFont="1" applyFill="0" applyBorder="1" applyAlignment="1" applyProtection="0">
      <alignment horizontal="right" vertical="top"/>
    </xf>
    <xf numFmtId="0" fontId="0" borderId="5" applyNumberFormat="0" applyFont="1" applyFill="0" applyBorder="1" applyAlignment="1" applyProtection="0">
      <alignment horizontal="left" vertical="top" wrapText="1"/>
    </xf>
    <xf numFmtId="49" fontId="0" borderId="5" applyNumberFormat="1" applyFont="1" applyFill="0" applyBorder="1" applyAlignment="1" applyProtection="0">
      <alignment vertical="top" wrapText="1"/>
    </xf>
    <xf numFmtId="60" fontId="0" borderId="5" applyNumberFormat="1" applyFont="1" applyFill="0" applyBorder="1" applyAlignment="1" applyProtection="0">
      <alignment vertical="top" wrapText="1"/>
    </xf>
    <xf numFmtId="2" fontId="0" borderId="5" applyNumberFormat="1" applyFont="1" applyFill="0" applyBorder="1" applyAlignment="1" applyProtection="0">
      <alignment vertical="top" wrapText="1"/>
    </xf>
    <xf numFmtId="49" fontId="2" fillId="4" borderId="6" applyNumberFormat="1" applyFont="1" applyFill="1" applyBorder="1" applyAlignment="1" applyProtection="0">
      <alignment vertical="top" wrapText="1"/>
    </xf>
    <xf numFmtId="0" fontId="0" borderId="7" applyNumberFormat="1" applyFont="1" applyFill="0" applyBorder="1" applyAlignment="1" applyProtection="0">
      <alignment horizontal="right" vertical="top"/>
    </xf>
    <xf numFmtId="0" fontId="0" borderId="1" applyNumberFormat="0" applyFont="1" applyFill="0" applyBorder="1" applyAlignment="1" applyProtection="0">
      <alignment horizontal="left" vertical="top" wrapText="1"/>
    </xf>
    <xf numFmtId="49" fontId="0" borderId="1" applyNumberFormat="1" applyFont="1" applyFill="0" applyBorder="1" applyAlignment="1" applyProtection="0">
      <alignment vertical="top" wrapText="1"/>
    </xf>
    <xf numFmtId="60" fontId="0" borderId="1" applyNumberFormat="1" applyFont="1" applyFill="0" applyBorder="1" applyAlignment="1" applyProtection="0">
      <alignment vertical="top" wrapText="1"/>
    </xf>
    <xf numFmtId="2" fontId="0" borderId="1" applyNumberFormat="1" applyFont="1" applyFill="0" applyBorder="1" applyAlignment="1" applyProtection="0">
      <alignment vertical="top" wrapText="1"/>
    </xf>
    <xf numFmtId="0" fontId="0" borderId="7" applyNumberFormat="1" applyFont="1" applyFill="0" applyBorder="1" applyAlignment="1" applyProtection="0">
      <alignment horizontal="right" vertical="top" wrapText="1"/>
    </xf>
    <xf numFmtId="49" fontId="0" borderId="1" applyNumberFormat="1" applyFont="1" applyFill="0" applyBorder="1" applyAlignment="1" applyProtection="0">
      <alignment horizontal="left" vertical="top" wrapText="1"/>
    </xf>
    <xf numFmtId="0" fontId="0" borderId="1" applyNumberFormat="0" applyFont="1" applyFill="0" applyBorder="1" applyAlignment="1" applyProtection="0">
      <alignment vertical="top" wrapText="1"/>
    </xf>
    <xf numFmtId="49" fontId="0" borderId="1" applyNumberFormat="1" applyFont="1" applyFill="0" applyBorder="1" applyAlignment="1" applyProtection="0">
      <alignment horizontal="left" vertical="top"/>
    </xf>
    <xf numFmtId="0" fontId="4" borderId="1" applyNumberFormat="0" applyFont="1" applyFill="0" applyBorder="1" applyAlignment="1" applyProtection="0">
      <alignment horizontal="left" vertical="top" wrapText="1"/>
    </xf>
    <xf numFmtId="49" fontId="2" fillId="3" borderId="6" applyNumberFormat="1" applyFont="1" applyFill="1" applyBorder="1" applyAlignment="1" applyProtection="0">
      <alignment vertical="top" wrapText="1"/>
    </xf>
    <xf numFmtId="0" fontId="0" borderId="1" applyNumberFormat="0" applyFont="1" applyFill="0" applyBorder="1" applyAlignment="1" applyProtection="0">
      <alignment horizontal="left" vertical="top"/>
    </xf>
    <xf numFmtId="49" fontId="2" fillId="4" borderId="8" applyNumberFormat="1" applyFont="1" applyFill="1" applyBorder="1" applyAlignment="1" applyProtection="0">
      <alignment vertical="top" wrapText="1"/>
    </xf>
    <xf numFmtId="0" fontId="0" borderId="9" applyNumberFormat="1" applyFont="1" applyFill="0" applyBorder="1" applyAlignment="1" applyProtection="0">
      <alignment horizontal="right" vertical="top"/>
    </xf>
    <xf numFmtId="49" fontId="0" borderId="2" applyNumberFormat="1" applyFont="1" applyFill="0" applyBorder="1" applyAlignment="1" applyProtection="0">
      <alignment horizontal="left" vertical="top" wrapText="1"/>
    </xf>
    <xf numFmtId="49" fontId="0" borderId="2" applyNumberFormat="1" applyFont="1" applyFill="0" applyBorder="1" applyAlignment="1" applyProtection="0">
      <alignment vertical="top" wrapText="1"/>
    </xf>
    <xf numFmtId="60" fontId="0" borderId="2" applyNumberFormat="1" applyFont="1" applyFill="0" applyBorder="1" applyAlignment="1" applyProtection="0">
      <alignment vertical="top" wrapText="1"/>
    </xf>
    <xf numFmtId="2" fontId="0" borderId="2" applyNumberFormat="1" applyFont="1" applyFill="0" applyBorder="1" applyAlignment="1" applyProtection="0">
      <alignment vertical="top" wrapText="1"/>
    </xf>
    <xf numFmtId="49" fontId="2" borderId="5" applyNumberFormat="1" applyFont="1" applyFill="0" applyBorder="1" applyAlignment="1" applyProtection="0">
      <alignment vertical="top" wrapText="1"/>
    </xf>
    <xf numFmtId="59" fontId="0" borderId="5" applyNumberFormat="1" applyFont="1" applyFill="0" applyBorder="1" applyAlignment="1" applyProtection="0">
      <alignment horizontal="left" vertical="top"/>
    </xf>
    <xf numFmtId="0" fontId="2" borderId="5" applyNumberFormat="0" applyFont="1" applyFill="0" applyBorder="1" applyAlignment="1" applyProtection="0">
      <alignment vertical="top" wrapText="1"/>
    </xf>
    <xf numFmtId="60" fontId="2" borderId="5" applyNumberFormat="1" applyFont="1" applyFill="0" applyBorder="1" applyAlignment="1" applyProtection="0">
      <alignment vertical="top" wrapText="1"/>
    </xf>
    <xf numFmtId="2" fontId="2" borderId="5" applyNumberFormat="1" applyFont="1" applyFill="0" applyBorder="1" applyAlignment="1" applyProtection="0">
      <alignment vertical="top" wrapText="1"/>
    </xf>
    <xf numFmtId="49" fontId="2" borderId="1" applyNumberFormat="1" applyFont="1" applyFill="0" applyBorder="1" applyAlignment="1" applyProtection="0">
      <alignment vertical="top" wrapText="1"/>
    </xf>
    <xf numFmtId="59" fontId="0" borderId="1" applyNumberFormat="1" applyFont="1" applyFill="0" applyBorder="1" applyAlignment="1" applyProtection="0">
      <alignment horizontal="left" vertical="top"/>
    </xf>
    <xf numFmtId="0" fontId="2" borderId="1" applyNumberFormat="0" applyFont="1" applyFill="0" applyBorder="1" applyAlignment="1" applyProtection="0">
      <alignment vertical="top" wrapText="1"/>
    </xf>
    <xf numFmtId="60" fontId="2" borderId="1" applyNumberFormat="1" applyFont="1" applyFill="0" applyBorder="1" applyAlignment="1" applyProtection="0">
      <alignment vertical="top" wrapText="1"/>
    </xf>
    <xf numFmtId="2" fontId="2" borderId="1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2" borderId="2" applyNumberFormat="0" applyFont="1" applyFill="1" applyBorder="1" applyAlignment="1" applyProtection="0">
      <alignment vertical="top" wrapText="1"/>
    </xf>
    <xf numFmtId="49" fontId="2" fillId="2" borderId="2" applyNumberFormat="1" applyFont="1" applyFill="1" applyBorder="1" applyAlignment="1" applyProtection="0">
      <alignment vertical="top" wrapText="1"/>
    </xf>
    <xf numFmtId="3" fontId="0" borderId="4" applyNumberFormat="1" applyFont="1" applyFill="0" applyBorder="1" applyAlignment="1" applyProtection="0">
      <alignment vertical="top" wrapText="1"/>
    </xf>
    <xf numFmtId="61" fontId="0" borderId="7" applyNumberFormat="1" applyFont="1" applyFill="0" applyBorder="1" applyAlignment="1" applyProtection="0">
      <alignment vertical="top" wrapText="1"/>
    </xf>
    <xf numFmtId="0" fontId="0" borderId="7" applyNumberFormat="1" applyFont="1" applyFill="0" applyBorder="1" applyAlignment="1" applyProtection="0">
      <alignment vertical="top" wrapText="1"/>
    </xf>
    <xf numFmtId="62" fontId="0" borderId="7" applyNumberFormat="1" applyFont="1" applyFill="0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d5d5d5"/>
      <rgbColor rgb="ff3f3f3f"/>
      <rgbColor rgb="ffdbdbdb"/>
      <rgbColor rgb="ff017000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www.ubitricity.co.uk/product/smartcable/" TargetMode="External"/><Relationship Id="rId2" Type="http://schemas.openxmlformats.org/officeDocument/2006/relationships/hyperlink" Target="https://www.ubitricity.co.uk/" TargetMode="External"/><Relationship Id="rId3" Type="http://schemas.openxmlformats.org/officeDocument/2006/relationships/hyperlink" Target="https://evsolutions.engie.co.uk/drivers/geniepoint-pricing/" TargetMode="External"/><Relationship Id="rId4" Type="http://schemas.openxmlformats.org/officeDocument/2006/relationships/hyperlink" Target="https://evsolutions.engie.co.uk/drivers/geniepoint-pricing/" TargetMode="External"/><Relationship Id="rId5" Type="http://schemas.openxmlformats.org/officeDocument/2006/relationships/hyperlink" Target="https://char.gy/pricing" TargetMode="External"/><Relationship Id="rId6" Type="http://schemas.openxmlformats.org/officeDocument/2006/relationships/hyperlink" Target="https://char.gy/pricing" TargetMode="External"/><Relationship Id="rId7" Type="http://schemas.openxmlformats.org/officeDocument/2006/relationships/hyperlink" Target="https://char.gy/pricing" TargetMode="External"/><Relationship Id="rId8" Type="http://schemas.openxmlformats.org/officeDocument/2006/relationships/hyperlink" Target="http://www.ecarni.com/" TargetMode="External"/><Relationship Id="rId9" Type="http://schemas.openxmlformats.org/officeDocument/2006/relationships/hyperlink" Target="https://network.bppulse.co.uk/pricing/" TargetMode="External"/><Relationship Id="rId10" Type="http://schemas.openxmlformats.org/officeDocument/2006/relationships/hyperlink" Target="https://network.bppulse.co.uk/pricing/" TargetMode="External"/><Relationship Id="rId11" Type="http://schemas.openxmlformats.org/officeDocument/2006/relationships/hyperlink" Target="https://www.gridserve.com/electric-vehicles-going-electric/" TargetMode="External"/><Relationship Id="rId12" Type="http://schemas.openxmlformats.org/officeDocument/2006/relationships/hyperlink" Target="https://network.bppulse.co.uk/pricing/" TargetMode="External"/><Relationship Id="rId13" Type="http://schemas.openxmlformats.org/officeDocument/2006/relationships/hyperlink" Target="https://www.alfapower.co.uk/customer-service-faq.php" TargetMode="External"/><Relationship Id="rId14" Type="http://schemas.openxmlformats.org/officeDocument/2006/relationships/hyperlink" Target="https://www.sourcelondon.net/rates" TargetMode="External"/><Relationship Id="rId15" Type="http://schemas.openxmlformats.org/officeDocument/2006/relationships/hyperlink" Target="https://www.alfapower.co.uk/customer-service-faq.php" TargetMode="External"/><Relationship Id="rId16" Type="http://schemas.openxmlformats.org/officeDocument/2006/relationships/hyperlink" Target="https://evsolutions.engie.co.uk/drivers/geniepoint-pricing/" TargetMode="External"/><Relationship Id="rId17" Type="http://schemas.openxmlformats.org/officeDocument/2006/relationships/hyperlink" Target="https://evsolutions.engie.co.uk/drivers/geniepoint-pricing/" TargetMode="External"/><Relationship Id="rId18" Type="http://schemas.openxmlformats.org/officeDocument/2006/relationships/hyperlink" Target="https://www.sourcelondon.net/rates" TargetMode="External"/><Relationship Id="rId19" Type="http://schemas.openxmlformats.org/officeDocument/2006/relationships/hyperlink" Target="https://www.sourcelondon.net/rates" TargetMode="External"/><Relationship Id="rId20" Type="http://schemas.openxmlformats.org/officeDocument/2006/relationships/hyperlink" Target="https://www.sourcelondon.net/rates" TargetMode="External"/><Relationship Id="rId21" Type="http://schemas.openxmlformats.org/officeDocument/2006/relationships/hyperlink" Target="https://www.sourcelondon.net/rates" TargetMode="External"/><Relationship Id="rId22" Type="http://schemas.openxmlformats.org/officeDocument/2006/relationships/hyperlink" Target="https://www.sourcelondon.net/rates" TargetMode="External"/><Relationship Id="rId23" Type="http://schemas.openxmlformats.org/officeDocument/2006/relationships/hyperlink" Target="http://www.ecarni.com/" TargetMode="External"/><Relationship Id="rId24" Type="http://schemas.openxmlformats.org/officeDocument/2006/relationships/hyperlink" Target="https://www.poole.gov.uk/streets-and-travel/chargernet/" TargetMode="External"/><Relationship Id="rId25" Type="http://schemas.openxmlformats.org/officeDocument/2006/relationships/hyperlink" Target="https://www.ecotricity.co.uk/for-the-road/our-electric-highway" TargetMode="External"/><Relationship Id="rId26" Type="http://schemas.openxmlformats.org/officeDocument/2006/relationships/hyperlink" Target="https://network.bppulse.co.uk/pricing/" TargetMode="External"/><Relationship Id="rId27" Type="http://schemas.openxmlformats.org/officeDocument/2006/relationships/hyperlink" Target="https://www.gridserve.com/electric-vehicles-going-electric/" TargetMode="External"/><Relationship Id="rId28" Type="http://schemas.openxmlformats.org/officeDocument/2006/relationships/hyperlink" Target="https://network.bppulse.co.uk/pricing/" TargetMode="External"/><Relationship Id="rId29" Type="http://schemas.openxmlformats.org/officeDocument/2006/relationships/hyperlink" Target="https://www.alfapower.co.uk/customer-service-faq.php" TargetMode="External"/><Relationship Id="rId30" Type="http://schemas.openxmlformats.org/officeDocument/2006/relationships/hyperlink" Target="https://www.esb-evsolutions.co.uk/pricing/payg" TargetMode="External"/><Relationship Id="rId31" Type="http://schemas.openxmlformats.org/officeDocument/2006/relationships/hyperlink" Target="https://www.esb-evsolutions.co.uk/pricing/payg" TargetMode="External"/><Relationship Id="rId32" Type="http://schemas.openxmlformats.org/officeDocument/2006/relationships/hyperlink" Target="https://www.ecotricity.co.uk/for-the-road/our-electric-highway" TargetMode="External"/><Relationship Id="rId33" Type="http://schemas.openxmlformats.org/officeDocument/2006/relationships/hyperlink" Target="https://network.bppulse.co.uk/pricing/" TargetMode="External"/><Relationship Id="rId34" Type="http://schemas.openxmlformats.org/officeDocument/2006/relationships/hyperlink" Target="https://www.alfapower.co.uk/customer-service-faq.php" TargetMode="External"/><Relationship Id="rId35" Type="http://schemas.openxmlformats.org/officeDocument/2006/relationships/hyperlink" Target="https://www.esb-evsolutions.co.uk/pricing/payg" TargetMode="External"/><Relationship Id="rId36" Type="http://schemas.openxmlformats.org/officeDocument/2006/relationships/hyperlink" Target="https://www.esb-evsolutions.co.uk/pricing/payg" TargetMode="External"/><Relationship Id="rId37" Type="http://schemas.openxmlformats.org/officeDocument/2006/relationships/hyperlink" Target="https://m.chargeyourcar.org.uk/chargePoint?bayNo=70630&amp;referrer=&amp;scheme=default&amp;mapHeight=900&amp;mapZoom=10" TargetMode="External"/><Relationship Id="rId38" Type="http://schemas.openxmlformats.org/officeDocument/2006/relationships/hyperlink" Target="https://evsolutions.engie.co.uk/drivers/geniepoint-pricing/" TargetMode="External"/><Relationship Id="rId39" Type="http://schemas.openxmlformats.org/officeDocument/2006/relationships/hyperlink" Target="https://instavolt.co.uk/rates/" TargetMode="External"/><Relationship Id="rId40" Type="http://schemas.openxmlformats.org/officeDocument/2006/relationships/hyperlink" Target="https://ospreycharging.co.uk/ev-drivers/" TargetMode="External"/><Relationship Id="rId41" Type="http://schemas.openxmlformats.org/officeDocument/2006/relationships/hyperlink" Target="https://evsolutions.engie.co.uk/drivers/geniepoint-pricing/" TargetMode="External"/><Relationship Id="rId42" Type="http://schemas.openxmlformats.org/officeDocument/2006/relationships/hyperlink" Target="https://support.shell.com/hc/en-gb/articles/115002988472-How-much-does-Shell-Recharge-cost-" TargetMode="External"/><Relationship Id="rId43" Type="http://schemas.openxmlformats.org/officeDocument/2006/relationships/hyperlink" Target="https://www.gridserve.com/electric-vehicles-going-electric/" TargetMode="External"/><Relationship Id="rId44" Type="http://schemas.openxmlformats.org/officeDocument/2006/relationships/hyperlink" Target="https://www.tesla.com/en_GB/support/supercharging" TargetMode="External"/><Relationship Id="rId45" Type="http://schemas.openxmlformats.org/officeDocument/2006/relationships/hyperlink" Target="https://network.bppulse.co.uk/pricing/" TargetMode="External"/><Relationship Id="rId46" Type="http://schemas.openxmlformats.org/officeDocument/2006/relationships/hyperlink" Target="https://support.shell.com/hc/en-gb/articles/115002988472-How-much-does-Shell-Recharge-cost-" TargetMode="External"/><Relationship Id="rId47" Type="http://schemas.openxmlformats.org/officeDocument/2006/relationships/hyperlink" Target="https://network.bppulse.co.uk/pricing/" TargetMode="External"/><Relationship Id="rId48" Type="http://schemas.openxmlformats.org/officeDocument/2006/relationships/hyperlink" Target="https://network.bppulse.co.uk/pricing/" TargetMode="External"/><Relationship Id="rId49" Type="http://schemas.openxmlformats.org/officeDocument/2006/relationships/hyperlink" Target="https://ionity.eu/en/where-and-how.html" TargetMode="External"/></Relationships>

</file>

<file path=xl/worksheets/_rels/sheet2.xml.rels><?xml version="1.0" encoding="UTF-8"?>
<Relationships xmlns="http://schemas.openxmlformats.org/package/2006/relationships"><Relationship Id="rId1" Type="http://schemas.openxmlformats.org/officeDocument/2006/relationships/hyperlink" Target="https://www.racfoundation.org/motoring-faqs/mobility#a24" TargetMode="External"/><Relationship Id="rId2" Type="http://schemas.openxmlformats.org/officeDocument/2006/relationships/hyperlink" Target="https://www.gov.uk/government/statistical-data-sets/annual-domestic-energy-price-statistics" TargetMode="External"/><Relationship Id="rId3" Type="http://schemas.openxmlformats.org/officeDocument/2006/relationships/hyperlink" Target="https://www.gov.uk/government/statistical-data-sets/annual-domestic-energy-price-statistics" TargetMode="External"/><Relationship Id="rId4" Type="http://schemas.openxmlformats.org/officeDocument/2006/relationships/hyperlink" Target="https://www.gov.uk/government/publications/advisory-fuel-rates/how-advisory-fuel-rates-are-calculated" TargetMode="External"/><Relationship Id="rId5" Type="http://schemas.openxmlformats.org/officeDocument/2006/relationships/hyperlink" Target="https://www.gov.uk/government/publications/advisory-fuel-rates/how-advisory-fuel-rates-are-calculated" TargetMode="Externa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2:I73"/>
  <sheetViews>
    <sheetView workbookViewId="0" showGridLines="0" defaultGridColor="1">
      <pane topLeftCell="B5" xSplit="1" ySplit="4" activePane="bottomRight" state="frozen"/>
    </sheetView>
  </sheetViews>
  <sheetFormatPr defaultColWidth="16.3333" defaultRowHeight="19.9" customHeight="1" outlineLevelRow="0" outlineLevelCol="0"/>
  <cols>
    <col min="1" max="1" width="22.0859" style="1" customWidth="1"/>
    <col min="2" max="2" width="8.20312" style="1" customWidth="1"/>
    <col min="3" max="3" width="44.0234" style="1" customWidth="1"/>
    <col min="4" max="4" width="43.5859" style="1" customWidth="1"/>
    <col min="5" max="8" width="16.3516" style="1" customWidth="1"/>
    <col min="9" max="9" width="26.6797" style="1" customWidth="1"/>
    <col min="10" max="16384" width="16.3516" style="1" customWidth="1"/>
  </cols>
  <sheetData>
    <row r="1" ht="27.65" customHeight="1">
      <c r="A1" t="s" s="2">
        <v>0</v>
      </c>
      <c r="B1" s="2"/>
      <c r="C1" s="2"/>
      <c r="D1" s="2"/>
      <c r="E1" s="2"/>
      <c r="F1" s="2"/>
      <c r="G1" s="2"/>
      <c r="H1" s="2"/>
      <c r="I1" s="2"/>
    </row>
    <row r="2" ht="56.05" customHeight="1">
      <c r="A2" s="3"/>
      <c r="B2" t="s" s="4">
        <v>1</v>
      </c>
      <c r="C2" t="s" s="5">
        <v>2</v>
      </c>
      <c r="D2" t="s" s="6">
        <v>3</v>
      </c>
      <c r="E2" t="s" s="6">
        <v>4</v>
      </c>
      <c r="F2" t="s" s="6">
        <v>5</v>
      </c>
      <c r="G2" t="s" s="6">
        <v>6</v>
      </c>
      <c r="H2" t="s" s="6">
        <f>CONCATENATE("Cost per kWh or effective cost per kWh for ",'Settings - Settings'!B3," miles / ",'Settings - Settings'!B11,"kWh")</f>
        <v>7</v>
      </c>
      <c r="I2" t="s" s="6">
        <f>CONCATENATE("Cost per month for the average UK mileage of ",'Settings - Settings'!B3," miles")</f>
        <v>8</v>
      </c>
    </row>
    <row r="3" ht="20.05" customHeight="1">
      <c r="A3" t="s" s="7">
        <v>9</v>
      </c>
      <c r="B3" s="8"/>
      <c r="C3" s="9"/>
      <c r="D3" s="10"/>
      <c r="E3" s="10"/>
      <c r="F3" s="10"/>
      <c r="G3" s="10"/>
      <c r="H3" s="10"/>
      <c r="I3" s="11">
        <f>'Settings - Settings'!B3*'Settings - Settings'!B6</f>
        <v>67.76000000000001</v>
      </c>
    </row>
    <row r="4" ht="20.25" customHeight="1">
      <c r="A4" t="s" s="12">
        <v>10</v>
      </c>
      <c r="B4" s="13"/>
      <c r="C4" s="14"/>
      <c r="D4" s="15"/>
      <c r="E4" s="15"/>
      <c r="F4" s="15"/>
      <c r="G4" s="15"/>
      <c r="H4" s="15"/>
      <c r="I4" s="16">
        <f>'Settings - Settings'!B3*'Settings - Settings'!B7</f>
        <v>61.6</v>
      </c>
    </row>
    <row r="5" ht="32.25" customHeight="1">
      <c r="A5" t="s" s="17">
        <v>11</v>
      </c>
      <c r="B5" s="18">
        <v>3.6</v>
      </c>
      <c r="C5" s="19"/>
      <c r="D5" t="s" s="20">
        <v>12</v>
      </c>
      <c r="E5" s="21">
        <v>0</v>
      </c>
      <c r="F5" s="21">
        <v>1.2</v>
      </c>
      <c r="G5" s="21">
        <v>0</v>
      </c>
      <c r="H5" s="21">
        <f>((('Settings - Settings'!$B$12*F5)+E5)/'Settings - Settings'!$B$11)+G5</f>
        <v>0.0409090909090909</v>
      </c>
      <c r="I5" s="22">
        <f>'Settings - Settings'!$B$11*H5</f>
        <v>7.2</v>
      </c>
    </row>
    <row r="6" ht="20.05" customHeight="1">
      <c r="A6" t="s" s="23">
        <v>13</v>
      </c>
      <c r="B6" s="24">
        <v>3.6</v>
      </c>
      <c r="C6" s="25"/>
      <c r="D6" t="s" s="26">
        <v>12</v>
      </c>
      <c r="E6" s="27">
        <v>0</v>
      </c>
      <c r="F6" s="27">
        <v>1.2</v>
      </c>
      <c r="G6" s="27">
        <v>0</v>
      </c>
      <c r="H6" s="27">
        <f>((('Settings - Settings'!$B$12*F6)+E6)/'Settings - Settings'!$B$11)+G6</f>
        <v>0.0409090909090909</v>
      </c>
      <c r="I6" s="28">
        <f>'Settings - Settings'!$B$11*H6</f>
        <v>7.2</v>
      </c>
    </row>
    <row r="7" ht="32.05" customHeight="1">
      <c r="A7" t="s" s="23">
        <v>14</v>
      </c>
      <c r="B7" s="24">
        <v>3.6</v>
      </c>
      <c r="C7" s="25"/>
      <c r="D7" t="s" s="26">
        <v>15</v>
      </c>
      <c r="E7" s="27">
        <f t="shared" si="8" ref="E7:E57">20/12</f>
        <v>1.66666666666667</v>
      </c>
      <c r="F7" s="27">
        <v>1</v>
      </c>
      <c r="G7" s="27">
        <v>0</v>
      </c>
      <c r="H7" s="27">
        <f>((('Settings - Settings'!$B$12*F7)+E7)/'Settings - Settings'!$B$11)+G7</f>
        <v>0.0435606060606061</v>
      </c>
      <c r="I7" s="28">
        <f>'Settings - Settings'!$B$11*H7</f>
        <v>7.66666666666667</v>
      </c>
    </row>
    <row r="8" ht="32.05" customHeight="1">
      <c r="A8" t="s" s="23">
        <v>16</v>
      </c>
      <c r="B8" s="24">
        <v>3.6</v>
      </c>
      <c r="C8" s="25"/>
      <c r="D8" t="s" s="26">
        <v>17</v>
      </c>
      <c r="E8" s="27">
        <v>7.85</v>
      </c>
      <c r="F8" s="27">
        <v>0</v>
      </c>
      <c r="G8" s="27">
        <v>0</v>
      </c>
      <c r="H8" s="27">
        <f>((('Settings - Settings'!$B$12*F8)+E8)/'Settings - Settings'!$B$11)+G8</f>
        <v>0.0446022727272727</v>
      </c>
      <c r="I8" s="28">
        <f>'Settings - Settings'!$B$11*H8</f>
        <v>7.85</v>
      </c>
    </row>
    <row r="9" ht="20.05" customHeight="1">
      <c r="A9" t="s" s="23">
        <v>18</v>
      </c>
      <c r="B9" s="29">
        <v>5.5</v>
      </c>
      <c r="C9" t="s" s="30">
        <v>19</v>
      </c>
      <c r="D9" t="s" s="26">
        <v>20</v>
      </c>
      <c r="E9" s="27">
        <f>7.99</f>
        <v>7.99</v>
      </c>
      <c r="F9" s="27">
        <v>0.19</v>
      </c>
      <c r="G9" s="27">
        <v>0.162</v>
      </c>
      <c r="H9" s="27">
        <f>((('Settings - Settings'!$B$12*F9)+E9)/'Settings - Settings'!$B$11)+G9</f>
        <v>0.213875</v>
      </c>
      <c r="I9" s="28">
        <f>'Settings - Settings'!$B$11*H9</f>
        <v>37.642</v>
      </c>
    </row>
    <row r="10" ht="20.05" customHeight="1">
      <c r="A10" t="s" s="23">
        <v>21</v>
      </c>
      <c r="B10" s="29">
        <v>5.5</v>
      </c>
      <c r="C10" t="s" s="30">
        <v>22</v>
      </c>
      <c r="D10" s="31"/>
      <c r="E10" s="27">
        <v>0</v>
      </c>
      <c r="F10" s="27">
        <v>0.19</v>
      </c>
      <c r="G10" s="27">
        <v>0.24</v>
      </c>
      <c r="H10" s="27">
        <f>((('Settings - Settings'!$B$12*F10)+E10)/'Settings - Settings'!$B$11)+G10</f>
        <v>0.246477272727273</v>
      </c>
      <c r="I10" s="28">
        <f>'Settings - Settings'!$B$11*H10</f>
        <v>43.38</v>
      </c>
    </row>
    <row r="11" ht="20.05" customHeight="1">
      <c r="A11" t="s" s="23">
        <v>23</v>
      </c>
      <c r="B11" s="24">
        <v>3.6</v>
      </c>
      <c r="C11" t="s" s="30">
        <v>24</v>
      </c>
      <c r="D11" s="31"/>
      <c r="E11" s="27">
        <v>0</v>
      </c>
      <c r="F11" s="27">
        <v>0.2</v>
      </c>
      <c r="G11" s="27">
        <v>0.26</v>
      </c>
      <c r="H11" s="27">
        <f>((('Settings - Settings'!$B$12*F11)+E11)/'Settings - Settings'!$B$11)+G11</f>
        <v>0.266818181818182</v>
      </c>
      <c r="I11" s="28">
        <f>'Settings - Settings'!$B$11*H11</f>
        <v>46.96</v>
      </c>
    </row>
    <row r="12" ht="32.05" customHeight="1">
      <c r="A12" t="s" s="23">
        <v>25</v>
      </c>
      <c r="B12" s="24">
        <v>3.6</v>
      </c>
      <c r="C12" t="s" s="30">
        <v>26</v>
      </c>
      <c r="D12" s="31"/>
      <c r="E12" s="27">
        <v>0</v>
      </c>
      <c r="F12" s="27">
        <v>0.5</v>
      </c>
      <c r="G12" s="27">
        <v>0.3</v>
      </c>
      <c r="H12" s="27">
        <f>((('Settings - Settings'!$B$12*F12)+E12)/'Settings - Settings'!$B$11)+G12</f>
        <v>0.317045454545455</v>
      </c>
      <c r="I12" s="28">
        <f>'Settings - Settings'!$B$11*H12</f>
        <v>55.8000000000001</v>
      </c>
    </row>
    <row r="13" ht="32.05" customHeight="1">
      <c r="A13" t="s" s="23">
        <v>27</v>
      </c>
      <c r="B13" s="24">
        <v>3.6</v>
      </c>
      <c r="C13" t="s" s="30">
        <v>26</v>
      </c>
      <c r="D13" s="31"/>
      <c r="E13" s="27">
        <v>0</v>
      </c>
      <c r="F13" s="27">
        <v>0.5</v>
      </c>
      <c r="G13" s="27">
        <v>0.3</v>
      </c>
      <c r="H13" s="27">
        <f>((('Settings - Settings'!$B$12*F13)+E13)/'Settings - Settings'!$B$11)+G13</f>
        <v>0.317045454545455</v>
      </c>
      <c r="I13" s="28">
        <f>'Settings - Settings'!$B$11*H13</f>
        <v>55.8000000000001</v>
      </c>
    </row>
    <row r="14" ht="20.05" customHeight="1">
      <c r="A14" t="s" s="23">
        <v>28</v>
      </c>
      <c r="B14" s="29">
        <v>5.5</v>
      </c>
      <c r="C14" t="s" s="32">
        <v>29</v>
      </c>
      <c r="D14" s="31"/>
      <c r="E14" s="27">
        <v>0</v>
      </c>
      <c r="F14" s="27">
        <v>0</v>
      </c>
      <c r="G14" s="27">
        <v>0.33</v>
      </c>
      <c r="H14" s="27">
        <f>((('Settings - Settings'!$B$12*F14)+E14)/'Settings - Settings'!$B$11)+G14</f>
        <v>0.33</v>
      </c>
      <c r="I14" s="28">
        <f>'Settings - Settings'!$B$11*H14</f>
        <v>58.08</v>
      </c>
    </row>
    <row r="15" ht="20.05" customHeight="1">
      <c r="A15" t="s" s="23">
        <v>30</v>
      </c>
      <c r="B15" s="29">
        <v>5.5</v>
      </c>
      <c r="C15" t="s" s="32">
        <v>29</v>
      </c>
      <c r="D15" s="31"/>
      <c r="E15" s="27">
        <v>68</v>
      </c>
      <c r="F15" s="27">
        <v>0</v>
      </c>
      <c r="G15" s="27">
        <v>0</v>
      </c>
      <c r="H15" s="27">
        <f>((('Settings - Settings'!$B$12*F15)+E15)/'Settings - Settings'!$B$11)+G15</f>
        <v>0.386363636363636</v>
      </c>
      <c r="I15" s="28">
        <f>'Settings - Settings'!$B$11*H15</f>
        <v>67.9999999999999</v>
      </c>
    </row>
    <row r="16" ht="20.05" customHeight="1">
      <c r="A16" t="s" s="23">
        <v>31</v>
      </c>
      <c r="B16" s="29">
        <v>5.5</v>
      </c>
      <c r="C16" t="s" s="32">
        <v>29</v>
      </c>
      <c r="D16" s="31"/>
      <c r="E16" s="27">
        <v>38.99</v>
      </c>
      <c r="F16" s="27">
        <v>0</v>
      </c>
      <c r="G16" s="27">
        <v>0.195</v>
      </c>
      <c r="H16" s="27">
        <f>((('Settings - Settings'!$B$12*F16)+E16)/'Settings - Settings'!$B$11)+G16</f>
        <v>0.416534090909091</v>
      </c>
      <c r="I16" s="28">
        <f>'Settings - Settings'!$B$11*H16</f>
        <v>73.31</v>
      </c>
    </row>
    <row r="17" ht="20.05" customHeight="1">
      <c r="A17" t="s" s="23">
        <v>32</v>
      </c>
      <c r="B17" s="24">
        <v>7.4</v>
      </c>
      <c r="C17" s="33"/>
      <c r="D17" t="s" s="26">
        <v>33</v>
      </c>
      <c r="E17" s="27">
        <v>0</v>
      </c>
      <c r="F17" s="27">
        <v>0</v>
      </c>
      <c r="G17" s="27">
        <v>0</v>
      </c>
      <c r="H17" s="27">
        <f>((('Settings - Settings'!$B$12*F17)+E17)/'Settings - Settings'!$B$11)+G17</f>
        <v>0</v>
      </c>
      <c r="I17" s="28">
        <f>'Settings - Settings'!$B$11*H17</f>
        <v>0</v>
      </c>
    </row>
    <row r="18" ht="20.05" customHeight="1">
      <c r="A18" t="s" s="23">
        <v>34</v>
      </c>
      <c r="B18" s="24">
        <v>7.4</v>
      </c>
      <c r="C18" s="25"/>
      <c r="D18" t="s" s="26">
        <v>35</v>
      </c>
      <c r="E18" s="27">
        <v>0</v>
      </c>
      <c r="F18" s="27">
        <v>0</v>
      </c>
      <c r="G18" s="27">
        <v>0</v>
      </c>
      <c r="H18" s="27">
        <f>((('Settings - Settings'!$B$12*F18)+E18)/'Settings - Settings'!$B$11)+G18</f>
        <v>0</v>
      </c>
      <c r="I18" s="28">
        <f>'Settings - Settings'!$B$11*H18</f>
        <v>0</v>
      </c>
    </row>
    <row r="19" ht="20.05" customHeight="1">
      <c r="A19" t="s" s="23">
        <v>36</v>
      </c>
      <c r="B19" s="24">
        <v>7.4</v>
      </c>
      <c r="C19" t="s" s="30">
        <v>37</v>
      </c>
      <c r="D19" s="31"/>
      <c r="E19" s="27">
        <v>0</v>
      </c>
      <c r="F19" s="27">
        <v>0</v>
      </c>
      <c r="G19" s="27">
        <v>0</v>
      </c>
      <c r="H19" s="27">
        <f>((('Settings - Settings'!$B$12*F19)+E19)/'Settings - Settings'!$B$11)+G19</f>
        <v>0</v>
      </c>
      <c r="I19" s="28">
        <f>'Settings - Settings'!$B$11*H19</f>
        <v>0</v>
      </c>
    </row>
    <row r="20" ht="20.05" customHeight="1">
      <c r="A20" t="s" s="23">
        <v>38</v>
      </c>
      <c r="B20" s="24">
        <v>7.4</v>
      </c>
      <c r="C20" s="25"/>
      <c r="D20" t="s" s="26">
        <v>39</v>
      </c>
      <c r="E20" s="27">
        <f t="shared" si="8"/>
        <v>1.66666666666667</v>
      </c>
      <c r="F20" s="27">
        <v>0</v>
      </c>
      <c r="G20" s="27">
        <v>0</v>
      </c>
      <c r="H20" s="27">
        <f>((('Settings - Settings'!$B$12*F20)+E20)/'Settings - Settings'!$B$11)+G20</f>
        <v>0.009469696969696991</v>
      </c>
      <c r="I20" s="28">
        <f>'Settings - Settings'!$B$11*H20</f>
        <v>1.66666666666667</v>
      </c>
    </row>
    <row r="21" ht="32.05" customHeight="1">
      <c r="A21" t="s" s="23">
        <v>14</v>
      </c>
      <c r="B21" s="24">
        <v>7.4</v>
      </c>
      <c r="C21" s="25"/>
      <c r="D21" t="s" s="26">
        <v>15</v>
      </c>
      <c r="E21" s="27">
        <f t="shared" si="8"/>
        <v>1.66666666666667</v>
      </c>
      <c r="F21" s="27">
        <v>1</v>
      </c>
      <c r="G21" s="27">
        <v>0</v>
      </c>
      <c r="H21" s="27">
        <f>((('Settings - Settings'!$B$12*F21)+E21)/'Settings - Settings'!$B$11)+G21</f>
        <v>0.0435606060606061</v>
      </c>
      <c r="I21" s="28">
        <f>'Settings - Settings'!$B$11*H21</f>
        <v>7.66666666666667</v>
      </c>
    </row>
    <row r="22" ht="20.05" customHeight="1">
      <c r="A22" t="s" s="34">
        <v>40</v>
      </c>
      <c r="B22" s="24">
        <v>7.4</v>
      </c>
      <c r="C22" s="35"/>
      <c r="D22" t="s" s="26">
        <v>41</v>
      </c>
      <c r="E22" s="27">
        <v>0</v>
      </c>
      <c r="F22" s="27">
        <v>0</v>
      </c>
      <c r="G22" s="27">
        <f>'Settings - Settings'!$B$4</f>
        <v>0.1</v>
      </c>
      <c r="H22" s="27">
        <f>((('Settings - Settings'!$B$12*F22)+E22)/'Settings - Settings'!$B$11)+G22</f>
        <v>0.1</v>
      </c>
      <c r="I22" s="28">
        <f>'Settings - Settings'!$B$11*H22</f>
        <v>17.6</v>
      </c>
    </row>
    <row r="23" ht="20.05" customHeight="1">
      <c r="A23" t="s" s="23">
        <v>16</v>
      </c>
      <c r="B23" s="24">
        <v>7.4</v>
      </c>
      <c r="C23" t="s" s="30">
        <v>42</v>
      </c>
      <c r="D23" t="s" s="26">
        <v>43</v>
      </c>
      <c r="E23" s="27">
        <v>7.85</v>
      </c>
      <c r="F23" s="27">
        <v>0</v>
      </c>
      <c r="G23" s="27">
        <v>0.12</v>
      </c>
      <c r="H23" s="27">
        <f>((('Settings - Settings'!$B$12*F23)+E23)/'Settings - Settings'!$B$11)+G23</f>
        <v>0.164602272727273</v>
      </c>
      <c r="I23" s="28">
        <f>'Settings - Settings'!$B$11*H23</f>
        <v>28.97</v>
      </c>
    </row>
    <row r="24" ht="20.05" customHeight="1">
      <c r="A24" t="s" s="34">
        <v>44</v>
      </c>
      <c r="B24" s="24">
        <v>7.4</v>
      </c>
      <c r="C24" s="35"/>
      <c r="D24" t="s" s="26">
        <v>41</v>
      </c>
      <c r="E24" s="27">
        <v>0</v>
      </c>
      <c r="F24" s="27">
        <v>0</v>
      </c>
      <c r="G24" s="27">
        <f>'Settings - Settings'!$B$5</f>
        <v>0.166</v>
      </c>
      <c r="H24" s="27">
        <f>((('Settings - Settings'!$B$12*F24)+E24)/'Settings - Settings'!$B$11)+G24</f>
        <v>0.166</v>
      </c>
      <c r="I24" s="28">
        <f>'Settings - Settings'!$B$11*H24</f>
        <v>29.216</v>
      </c>
    </row>
    <row r="25" ht="32.05" customHeight="1">
      <c r="A25" t="s" s="23">
        <v>11</v>
      </c>
      <c r="B25" s="24">
        <v>7.4</v>
      </c>
      <c r="C25" t="s" s="30">
        <v>42</v>
      </c>
      <c r="D25" s="31"/>
      <c r="E25" s="27">
        <v>0</v>
      </c>
      <c r="F25" s="27">
        <v>0</v>
      </c>
      <c r="G25" s="27">
        <v>0.18</v>
      </c>
      <c r="H25" s="27">
        <f>((('Settings - Settings'!$B$12*F25)+E25)/'Settings - Settings'!$B$11)+G25</f>
        <v>0.18</v>
      </c>
      <c r="I25" s="28">
        <f>'Settings - Settings'!$B$11*H25</f>
        <v>31.68</v>
      </c>
    </row>
    <row r="26" ht="32.05" customHeight="1">
      <c r="A26" t="s" s="23">
        <v>45</v>
      </c>
      <c r="B26" s="24">
        <v>22</v>
      </c>
      <c r="C26" t="s" s="30">
        <v>46</v>
      </c>
      <c r="D26" s="31"/>
      <c r="E26" s="27">
        <v>0</v>
      </c>
      <c r="F26" s="27">
        <v>0</v>
      </c>
      <c r="G26" s="27">
        <v>0.24</v>
      </c>
      <c r="H26" s="27">
        <f>((('Settings - Settings'!$B$12*F26)+E26)/'Settings - Settings'!$B$11)+G26</f>
        <v>0.24</v>
      </c>
      <c r="I26" s="28">
        <f>'Settings - Settings'!$B$11*H26</f>
        <v>42.24</v>
      </c>
    </row>
    <row r="27" ht="20.05" customHeight="1">
      <c r="A27" t="s" s="23">
        <v>13</v>
      </c>
      <c r="B27" s="24">
        <v>7.4</v>
      </c>
      <c r="C27" t="s" s="30">
        <v>42</v>
      </c>
      <c r="D27" s="31"/>
      <c r="E27" s="27">
        <v>0</v>
      </c>
      <c r="F27" s="27">
        <v>0</v>
      </c>
      <c r="G27" s="27">
        <v>0.25</v>
      </c>
      <c r="H27" s="27">
        <f>((('Settings - Settings'!$B$12*F27)+E27)/'Settings - Settings'!$B$11)+G27</f>
        <v>0.25</v>
      </c>
      <c r="I27" s="28">
        <f>'Settings - Settings'!$B$11*H27</f>
        <v>44</v>
      </c>
    </row>
    <row r="28" ht="20.05" customHeight="1">
      <c r="A28" t="s" s="23">
        <v>47</v>
      </c>
      <c r="B28" s="24">
        <v>22</v>
      </c>
      <c r="C28" t="s" s="30">
        <v>48</v>
      </c>
      <c r="D28" s="31"/>
      <c r="E28" s="27">
        <v>0</v>
      </c>
      <c r="F28" s="27">
        <v>0</v>
      </c>
      <c r="G28" s="27">
        <v>0.25</v>
      </c>
      <c r="H28" s="27">
        <f>((('Settings - Settings'!$B$12*F28)+E28)/'Settings - Settings'!$B$11)+G28</f>
        <v>0.25</v>
      </c>
      <c r="I28" s="28">
        <f>'Settings - Settings'!$B$11*H28</f>
        <v>44</v>
      </c>
    </row>
    <row r="29" ht="20.05" customHeight="1">
      <c r="A29" t="s" s="23">
        <v>23</v>
      </c>
      <c r="B29" s="24">
        <v>7.4</v>
      </c>
      <c r="C29" t="s" s="30">
        <v>24</v>
      </c>
      <c r="D29" s="31"/>
      <c r="E29" s="27">
        <v>0</v>
      </c>
      <c r="F29" s="27">
        <v>0.2</v>
      </c>
      <c r="G29" s="27">
        <v>0.27</v>
      </c>
      <c r="H29" s="27">
        <f>((('Settings - Settings'!$B$12*F29)+E29)/'Settings - Settings'!$B$11)+G29</f>
        <v>0.276818181818182</v>
      </c>
      <c r="I29" s="28">
        <f>'Settings - Settings'!$B$11*H29</f>
        <v>48.72</v>
      </c>
    </row>
    <row r="30" ht="56.05" customHeight="1">
      <c r="A30" t="s" s="23">
        <v>49</v>
      </c>
      <c r="B30" s="24">
        <v>22</v>
      </c>
      <c r="C30" t="s" s="30">
        <v>50</v>
      </c>
      <c r="D30" t="s" s="26">
        <v>51</v>
      </c>
      <c r="E30" s="27">
        <v>4</v>
      </c>
      <c r="F30" s="27">
        <v>0</v>
      </c>
      <c r="G30" s="27">
        <v>0.258</v>
      </c>
      <c r="H30" s="27">
        <f>((('Settings - Settings'!$B$12*F30)+E30)/'Settings - Settings'!$B$11)+G30</f>
        <v>0.280727272727273</v>
      </c>
      <c r="I30" s="28">
        <f>'Settings - Settings'!$B$11*H30</f>
        <v>49.408</v>
      </c>
    </row>
    <row r="31" ht="32.05" customHeight="1">
      <c r="A31" t="s" s="23">
        <v>52</v>
      </c>
      <c r="B31" s="24">
        <v>22</v>
      </c>
      <c r="C31" t="s" s="30">
        <v>48</v>
      </c>
      <c r="D31" s="31"/>
      <c r="E31" s="27">
        <v>0</v>
      </c>
      <c r="F31" s="27">
        <v>0</v>
      </c>
      <c r="G31" s="27">
        <v>0.3</v>
      </c>
      <c r="H31" s="27">
        <f>((('Settings - Settings'!$B$12*F31)+E31)/'Settings - Settings'!$B$11)+G31</f>
        <v>0.3</v>
      </c>
      <c r="I31" s="28">
        <f>'Settings - Settings'!$B$11*H31</f>
        <v>52.8</v>
      </c>
    </row>
    <row r="32" ht="32.05" customHeight="1">
      <c r="A32" t="s" s="23">
        <v>25</v>
      </c>
      <c r="B32" s="24">
        <v>7.4</v>
      </c>
      <c r="C32" t="s" s="30">
        <v>26</v>
      </c>
      <c r="D32" s="31"/>
      <c r="E32" s="27">
        <v>0</v>
      </c>
      <c r="F32" s="27">
        <v>0.5</v>
      </c>
      <c r="G32" s="27">
        <v>0.3</v>
      </c>
      <c r="H32" s="27">
        <f>((('Settings - Settings'!$B$12*F32)+E32)/'Settings - Settings'!$B$11)+G32</f>
        <v>0.317045454545455</v>
      </c>
      <c r="I32" s="28">
        <f>'Settings - Settings'!$B$11*H32</f>
        <v>55.8000000000001</v>
      </c>
    </row>
    <row r="33" ht="32.05" customHeight="1">
      <c r="A33" t="s" s="23">
        <v>27</v>
      </c>
      <c r="B33" s="24">
        <v>7.4</v>
      </c>
      <c r="C33" t="s" s="30">
        <v>26</v>
      </c>
      <c r="D33" s="31"/>
      <c r="E33" s="27">
        <v>0</v>
      </c>
      <c r="F33" s="27">
        <v>0.5</v>
      </c>
      <c r="G33" s="27">
        <v>0.3</v>
      </c>
      <c r="H33" s="27">
        <f>((('Settings - Settings'!$B$12*F33)+E33)/'Settings - Settings'!$B$11)+G33</f>
        <v>0.317045454545455</v>
      </c>
      <c r="I33" s="28">
        <f>'Settings - Settings'!$B$11*H33</f>
        <v>55.8000000000001</v>
      </c>
    </row>
    <row r="34" ht="68.05" customHeight="1">
      <c r="A34" t="s" s="23">
        <v>53</v>
      </c>
      <c r="B34" s="24">
        <v>22</v>
      </c>
      <c r="C34" t="s" s="30">
        <v>50</v>
      </c>
      <c r="D34" t="s" s="26">
        <v>54</v>
      </c>
      <c r="E34" s="27">
        <v>0.833333333333333</v>
      </c>
      <c r="F34" s="27">
        <v>0</v>
      </c>
      <c r="G34" s="27">
        <v>0.322</v>
      </c>
      <c r="H34" s="27">
        <f>((('Settings - Settings'!$B$12*F34)+E34)/'Settings - Settings'!$B$11)+G34</f>
        <v>0.326734848484848</v>
      </c>
      <c r="I34" s="28">
        <f>'Settings - Settings'!$B$11*H34</f>
        <v>57.5053333333332</v>
      </c>
    </row>
    <row r="35" ht="56.05" customHeight="1">
      <c r="A35" t="s" s="23">
        <v>55</v>
      </c>
      <c r="B35" s="24">
        <v>7.4</v>
      </c>
      <c r="C35" t="s" s="30">
        <v>50</v>
      </c>
      <c r="D35" t="s" s="26">
        <v>56</v>
      </c>
      <c r="E35" s="27">
        <v>4</v>
      </c>
      <c r="F35" s="27">
        <v>0</v>
      </c>
      <c r="G35" s="27">
        <v>0.308</v>
      </c>
      <c r="H35" s="27">
        <f>((('Settings - Settings'!$B$12*F35)+E35)/'Settings - Settings'!$B$11)+G35</f>
        <v>0.330727272727273</v>
      </c>
      <c r="I35" s="28">
        <f>'Settings - Settings'!$B$11*H35</f>
        <v>58.208</v>
      </c>
    </row>
    <row r="36" ht="56.05" customHeight="1">
      <c r="A36" t="s" s="23">
        <v>57</v>
      </c>
      <c r="B36" s="24">
        <v>22</v>
      </c>
      <c r="C36" t="s" s="30">
        <v>50</v>
      </c>
      <c r="D36" t="s" s="26">
        <v>58</v>
      </c>
      <c r="E36" s="27">
        <v>0</v>
      </c>
      <c r="F36" s="27">
        <v>0</v>
      </c>
      <c r="G36" s="27">
        <v>0.388</v>
      </c>
      <c r="H36" s="27">
        <f>((('Settings - Settings'!$B$12*F36)+E36)/'Settings - Settings'!$B$11)+G36</f>
        <v>0.388</v>
      </c>
      <c r="I36" s="28">
        <f>'Settings - Settings'!$B$11*H36</f>
        <v>68.288</v>
      </c>
    </row>
    <row r="37" ht="80.05" customHeight="1">
      <c r="A37" t="s" s="23">
        <v>59</v>
      </c>
      <c r="B37" s="24">
        <v>7.4</v>
      </c>
      <c r="C37" t="s" s="30">
        <v>50</v>
      </c>
      <c r="D37" t="s" s="26">
        <v>60</v>
      </c>
      <c r="E37" s="27">
        <v>0.833333333333333</v>
      </c>
      <c r="F37" s="27">
        <v>0</v>
      </c>
      <c r="G37" s="27">
        <v>0.505</v>
      </c>
      <c r="H37" s="27">
        <f>((('Settings - Settings'!$B$12*F37)+E37)/'Settings - Settings'!$B$11)+G37</f>
        <v>0.509734848484848</v>
      </c>
      <c r="I37" s="28">
        <f>'Settings - Settings'!$B$11*H37</f>
        <v>89.7133333333332</v>
      </c>
    </row>
    <row r="38" ht="80.05" customHeight="1">
      <c r="A38" t="s" s="23">
        <v>61</v>
      </c>
      <c r="B38" s="24">
        <v>7.4</v>
      </c>
      <c r="C38" t="s" s="30">
        <v>50</v>
      </c>
      <c r="D38" t="s" s="26">
        <v>62</v>
      </c>
      <c r="E38" s="27">
        <v>0</v>
      </c>
      <c r="F38" s="27">
        <v>0</v>
      </c>
      <c r="G38" s="27">
        <v>0.6</v>
      </c>
      <c r="H38" s="27">
        <f>((('Settings - Settings'!$B$12*F38)+E38)/'Settings - Settings'!$B$11)+G38</f>
        <v>0.6</v>
      </c>
      <c r="I38" s="28">
        <f>'Settings - Settings'!$B$11*H38</f>
        <v>105.6</v>
      </c>
    </row>
    <row r="39" ht="20.05" customHeight="1">
      <c r="A39" t="s" s="23">
        <v>36</v>
      </c>
      <c r="B39" s="24">
        <v>50</v>
      </c>
      <c r="C39" t="s" s="30">
        <v>37</v>
      </c>
      <c r="D39" s="31"/>
      <c r="E39" s="27">
        <v>0</v>
      </c>
      <c r="F39" s="27">
        <v>0</v>
      </c>
      <c r="G39" s="27">
        <v>0</v>
      </c>
      <c r="H39" s="27">
        <f>((('Settings - Settings'!$B$12*F39)+E39)/'Settings - Settings'!$B$11)+G39</f>
        <v>0</v>
      </c>
      <c r="I39" s="28">
        <f>'Settings - Settings'!$B$11*H39</f>
        <v>0</v>
      </c>
    </row>
    <row r="40" ht="20.05" customHeight="1">
      <c r="A40" t="s" s="23">
        <v>38</v>
      </c>
      <c r="B40" s="24">
        <v>50</v>
      </c>
      <c r="C40" s="25"/>
      <c r="D40" t="s" s="26">
        <v>39</v>
      </c>
      <c r="E40" s="27">
        <f t="shared" si="8"/>
        <v>1.66666666666667</v>
      </c>
      <c r="F40" s="27">
        <v>0</v>
      </c>
      <c r="G40" s="27">
        <v>0</v>
      </c>
      <c r="H40" s="27">
        <f>((('Settings - Settings'!$B$12*F40)+E40)/'Settings - Settings'!$B$11)+G40</f>
        <v>0.009469696969696991</v>
      </c>
      <c r="I40" s="28">
        <f>'Settings - Settings'!$B$11*H40</f>
        <v>1.66666666666667</v>
      </c>
    </row>
    <row r="41" ht="56.05" customHeight="1">
      <c r="A41" t="s" s="23">
        <v>63</v>
      </c>
      <c r="B41" s="24">
        <v>50</v>
      </c>
      <c r="C41" t="s" s="30">
        <v>64</v>
      </c>
      <c r="D41" t="s" s="26">
        <v>65</v>
      </c>
      <c r="E41" s="27">
        <v>1.66666666666667</v>
      </c>
      <c r="F41" s="27">
        <v>0</v>
      </c>
      <c r="G41" s="27">
        <v>0.125</v>
      </c>
      <c r="H41" s="27">
        <f>((('Settings - Settings'!$B$12*F41)+E41)/'Settings - Settings'!$B$11)+G41</f>
        <v>0.134469696969697</v>
      </c>
      <c r="I41" s="28">
        <f>'Settings - Settings'!$B$11*H41</f>
        <v>23.6666666666667</v>
      </c>
    </row>
    <row r="42" ht="32.05" customHeight="1">
      <c r="A42" t="s" s="23">
        <v>66</v>
      </c>
      <c r="B42" s="24">
        <v>50</v>
      </c>
      <c r="C42" t="s" s="30">
        <v>67</v>
      </c>
      <c r="D42" t="s" s="26">
        <v>35</v>
      </c>
      <c r="E42" s="27">
        <v>0</v>
      </c>
      <c r="F42" s="27">
        <v>0</v>
      </c>
      <c r="G42" s="27">
        <v>0.15</v>
      </c>
      <c r="H42" s="27">
        <f>((('Settings - Settings'!$B$12*F42)+E42)/'Settings - Settings'!$B$11)+G42</f>
        <v>0.15</v>
      </c>
      <c r="I42" s="28">
        <f>'Settings - Settings'!$B$11*H42</f>
        <v>26.4</v>
      </c>
    </row>
    <row r="43" ht="20.05" customHeight="1">
      <c r="A43" t="s" s="23">
        <v>16</v>
      </c>
      <c r="B43" s="24">
        <v>50</v>
      </c>
      <c r="C43" t="s" s="30">
        <v>42</v>
      </c>
      <c r="D43" t="s" s="26">
        <v>43</v>
      </c>
      <c r="E43" s="27">
        <v>7.85</v>
      </c>
      <c r="F43" s="27">
        <v>0</v>
      </c>
      <c r="G43" s="27">
        <v>0.15</v>
      </c>
      <c r="H43" s="27">
        <f>((('Settings - Settings'!$B$12*F43)+E43)/'Settings - Settings'!$B$11)+G43</f>
        <v>0.194602272727273</v>
      </c>
      <c r="I43" s="28">
        <f>'Settings - Settings'!$B$11*H43</f>
        <v>34.25</v>
      </c>
    </row>
    <row r="44" ht="20.05" customHeight="1">
      <c r="A44" t="s" s="23">
        <v>68</v>
      </c>
      <c r="B44" s="24">
        <v>50</v>
      </c>
      <c r="C44" s="33"/>
      <c r="D44" s="31"/>
      <c r="E44" s="27">
        <v>0</v>
      </c>
      <c r="F44" s="27">
        <v>0</v>
      </c>
      <c r="G44" s="27">
        <v>0.23</v>
      </c>
      <c r="H44" s="27">
        <f>((('Settings - Settings'!$B$12*F44)+E44)/'Settings - Settings'!$B$11)+G44</f>
        <v>0.23</v>
      </c>
      <c r="I44" s="28">
        <f>'Settings - Settings'!$B$11*H44</f>
        <v>40.48</v>
      </c>
    </row>
    <row r="45" ht="32.05" customHeight="1">
      <c r="A45" t="s" s="23">
        <v>45</v>
      </c>
      <c r="B45" s="24">
        <v>350</v>
      </c>
      <c r="C45" t="s" s="30">
        <v>46</v>
      </c>
      <c r="D45" s="31"/>
      <c r="E45" s="27">
        <v>0</v>
      </c>
      <c r="F45" s="27">
        <v>0</v>
      </c>
      <c r="G45" s="27">
        <v>0.24</v>
      </c>
      <c r="H45" s="27">
        <f>((('Settings - Settings'!$B$12*F45)+E45)/'Settings - Settings'!$B$11)+G45</f>
        <v>0.24</v>
      </c>
      <c r="I45" s="28">
        <f>'Settings - Settings'!$B$11*H45</f>
        <v>42.24</v>
      </c>
    </row>
    <row r="46" ht="32.05" customHeight="1">
      <c r="A46" t="s" s="23">
        <v>11</v>
      </c>
      <c r="B46" s="24">
        <v>50</v>
      </c>
      <c r="C46" t="s" s="30">
        <v>42</v>
      </c>
      <c r="D46" t="s" s="26">
        <v>35</v>
      </c>
      <c r="E46" s="27">
        <v>0</v>
      </c>
      <c r="F46" s="27">
        <v>0</v>
      </c>
      <c r="G46" s="27">
        <v>0.25</v>
      </c>
      <c r="H46" s="27">
        <f>((('Settings - Settings'!$B$12*F46)+E46)/'Settings - Settings'!$B$11)+G46</f>
        <v>0.25</v>
      </c>
      <c r="I46" s="28">
        <f>'Settings - Settings'!$B$11*H46</f>
        <v>44</v>
      </c>
    </row>
    <row r="47" ht="20.05" customHeight="1">
      <c r="A47" t="s" s="23">
        <v>69</v>
      </c>
      <c r="B47" s="24">
        <v>60</v>
      </c>
      <c r="C47" t="s" s="26">
        <v>48</v>
      </c>
      <c r="D47" s="31"/>
      <c r="E47" s="27">
        <v>0</v>
      </c>
      <c r="F47" s="27">
        <v>0</v>
      </c>
      <c r="G47" s="27">
        <v>0.25</v>
      </c>
      <c r="H47" s="27">
        <f>((('Settings - Settings'!$B$12*F47)+E47)/'Settings - Settings'!$B$11)+G47</f>
        <v>0.25</v>
      </c>
      <c r="I47" s="28">
        <f>'Settings - Settings'!$B$11*H47</f>
        <v>44</v>
      </c>
    </row>
    <row r="48" ht="20.05" customHeight="1">
      <c r="A48" t="s" s="23">
        <v>70</v>
      </c>
      <c r="B48" s="24">
        <v>50</v>
      </c>
      <c r="C48" s="25"/>
      <c r="D48" t="s" s="26">
        <v>35</v>
      </c>
      <c r="E48" s="27">
        <v>0</v>
      </c>
      <c r="F48" s="27">
        <v>0</v>
      </c>
      <c r="G48" s="27">
        <v>0.26</v>
      </c>
      <c r="H48" s="27">
        <f>((('Settings - Settings'!$B$12*F48)+E48)/'Settings - Settings'!$B$11)+G48</f>
        <v>0.26</v>
      </c>
      <c r="I48" s="28">
        <f>'Settings - Settings'!$B$11*H48</f>
        <v>45.76</v>
      </c>
    </row>
    <row r="49" ht="20.05" customHeight="1">
      <c r="A49" t="s" s="23">
        <v>23</v>
      </c>
      <c r="B49" s="24">
        <v>50</v>
      </c>
      <c r="C49" t="s" s="30">
        <v>24</v>
      </c>
      <c r="D49" s="31"/>
      <c r="E49" s="27">
        <v>0</v>
      </c>
      <c r="F49" s="27">
        <v>0.2</v>
      </c>
      <c r="G49" s="27">
        <v>0.27</v>
      </c>
      <c r="H49" s="27">
        <f>((('Settings - Settings'!$B$12*F49)+E49)/'Settings - Settings'!$B$11)+G49</f>
        <v>0.276818181818182</v>
      </c>
      <c r="I49" s="28">
        <f>'Settings - Settings'!$B$11*H49</f>
        <v>48.72</v>
      </c>
    </row>
    <row r="50" ht="32.05" customHeight="1">
      <c r="A50" t="s" s="23">
        <v>71</v>
      </c>
      <c r="B50" s="24">
        <v>50</v>
      </c>
      <c r="C50" t="s" s="30">
        <v>72</v>
      </c>
      <c r="D50" s="31"/>
      <c r="E50" s="27">
        <v>4.99</v>
      </c>
      <c r="F50" s="27">
        <v>0</v>
      </c>
      <c r="G50" s="27">
        <v>0.25</v>
      </c>
      <c r="H50" s="27">
        <f>((('Settings - Settings'!$B$12*F50)+E50)/'Settings - Settings'!$B$11)+G50</f>
        <v>0.278352272727273</v>
      </c>
      <c r="I50" s="28">
        <f>'Settings - Settings'!$B$11*H50</f>
        <v>48.99</v>
      </c>
    </row>
    <row r="51" ht="32.05" customHeight="1">
      <c r="A51" t="s" s="23">
        <v>73</v>
      </c>
      <c r="B51" s="24">
        <v>50</v>
      </c>
      <c r="C51" t="s" s="30">
        <v>72</v>
      </c>
      <c r="D51" t="s" s="26">
        <v>74</v>
      </c>
      <c r="E51" s="27">
        <v>0.833333333333333</v>
      </c>
      <c r="F51" s="27">
        <v>0</v>
      </c>
      <c r="G51" s="27">
        <v>0.29</v>
      </c>
      <c r="H51" s="27">
        <f>((('Settings - Settings'!$B$12*F51)+E51)/'Settings - Settings'!$B$11)+G51</f>
        <v>0.294734848484848</v>
      </c>
      <c r="I51" s="28">
        <f>'Settings - Settings'!$B$11*H51</f>
        <v>51.8733333333332</v>
      </c>
    </row>
    <row r="52" ht="32.05" customHeight="1">
      <c r="A52" t="s" s="23">
        <v>75</v>
      </c>
      <c r="B52" s="24">
        <v>50</v>
      </c>
      <c r="C52" t="s" s="30">
        <v>67</v>
      </c>
      <c r="D52" t="s" s="26">
        <v>35</v>
      </c>
      <c r="E52" s="27">
        <v>0</v>
      </c>
      <c r="F52" s="27">
        <v>0</v>
      </c>
      <c r="G52" s="27">
        <v>0.3</v>
      </c>
      <c r="H52" s="27">
        <f>((('Settings - Settings'!$B$12*F52)+E52)/'Settings - Settings'!$B$11)+G52</f>
        <v>0.3</v>
      </c>
      <c r="I52" s="28">
        <f>'Settings - Settings'!$B$11*H52</f>
        <v>52.8</v>
      </c>
    </row>
    <row r="53" ht="20.05" customHeight="1">
      <c r="A53" t="s" s="23">
        <v>13</v>
      </c>
      <c r="B53" s="24">
        <v>50</v>
      </c>
      <c r="C53" t="s" s="30">
        <v>42</v>
      </c>
      <c r="D53" t="s" s="26">
        <v>35</v>
      </c>
      <c r="E53" s="27">
        <v>0</v>
      </c>
      <c r="F53" s="27">
        <v>0</v>
      </c>
      <c r="G53" s="27">
        <v>0.3</v>
      </c>
      <c r="H53" s="27">
        <f>((('Settings - Settings'!$B$12*F53)+E53)/'Settings - Settings'!$B$11)+G53</f>
        <v>0.3</v>
      </c>
      <c r="I53" s="28">
        <f>'Settings - Settings'!$B$11*H53</f>
        <v>52.8</v>
      </c>
    </row>
    <row r="54" ht="20.05" customHeight="1">
      <c r="A54" t="s" s="23">
        <v>76</v>
      </c>
      <c r="B54" s="24">
        <v>60</v>
      </c>
      <c r="C54" t="s" s="30">
        <v>48</v>
      </c>
      <c r="D54" s="31"/>
      <c r="E54" s="27">
        <v>0</v>
      </c>
      <c r="F54" s="27">
        <v>0</v>
      </c>
      <c r="G54" s="27">
        <v>0.3</v>
      </c>
      <c r="H54" s="27">
        <f>((('Settings - Settings'!$B$12*F54)+E54)/'Settings - Settings'!$B$11)+G54</f>
        <v>0.3</v>
      </c>
      <c r="I54" s="28">
        <f>'Settings - Settings'!$B$11*H54</f>
        <v>52.8</v>
      </c>
    </row>
    <row r="55" ht="32.05" customHeight="1">
      <c r="A55" t="s" s="23">
        <v>77</v>
      </c>
      <c r="B55" s="24">
        <v>50</v>
      </c>
      <c r="C55" t="s" s="30">
        <v>72</v>
      </c>
      <c r="D55" t="s" s="26">
        <v>74</v>
      </c>
      <c r="E55" s="27">
        <v>0.833333333333333</v>
      </c>
      <c r="F55" s="27">
        <v>0</v>
      </c>
      <c r="G55" s="27">
        <v>0.3</v>
      </c>
      <c r="H55" s="27">
        <f>((('Settings - Settings'!$B$12*F55)+E55)/'Settings - Settings'!$B$11)+G55</f>
        <v>0.304734848484848</v>
      </c>
      <c r="I55" s="28">
        <f>'Settings - Settings'!$B$11*H55</f>
        <v>53.6333333333332</v>
      </c>
    </row>
    <row r="56" ht="32.05" customHeight="1">
      <c r="A56" t="s" s="23">
        <v>78</v>
      </c>
      <c r="B56" s="24">
        <v>50</v>
      </c>
      <c r="C56" t="s" s="30">
        <v>72</v>
      </c>
      <c r="D56" s="31"/>
      <c r="E56" s="27">
        <v>4.99</v>
      </c>
      <c r="F56" s="27">
        <v>0</v>
      </c>
      <c r="G56" s="27">
        <v>0.28</v>
      </c>
      <c r="H56" s="27">
        <f>((('Settings - Settings'!$B$12*F56)+E56)/'Settings - Settings'!$B$11)+G56</f>
        <v>0.308352272727273</v>
      </c>
      <c r="I56" s="28">
        <f>'Settings - Settings'!$B$11*H56</f>
        <v>54.27</v>
      </c>
    </row>
    <row r="57" ht="44.05" customHeight="1">
      <c r="A57" t="s" s="23">
        <v>14</v>
      </c>
      <c r="B57" s="24">
        <v>50</v>
      </c>
      <c r="C57" t="s" s="30">
        <v>79</v>
      </c>
      <c r="D57" t="s" s="26">
        <v>80</v>
      </c>
      <c r="E57" s="27">
        <f t="shared" si="8"/>
        <v>1.66666666666667</v>
      </c>
      <c r="F57" s="27">
        <v>0</v>
      </c>
      <c r="G57" s="27">
        <v>0.3</v>
      </c>
      <c r="H57" s="27">
        <f>((('Settings - Settings'!$B$12*F57)+E57)/'Settings - Settings'!$B$11)+G57</f>
        <v>0.309469696969697</v>
      </c>
      <c r="I57" s="28">
        <f>'Settings - Settings'!$B$11*H57</f>
        <v>54.4666666666667</v>
      </c>
    </row>
    <row r="58" ht="32.05" customHeight="1">
      <c r="A58" t="s" s="23">
        <v>25</v>
      </c>
      <c r="B58" s="24">
        <v>50</v>
      </c>
      <c r="C58" t="s" s="30">
        <v>26</v>
      </c>
      <c r="D58" s="31"/>
      <c r="E58" s="27">
        <v>0</v>
      </c>
      <c r="F58" s="27">
        <v>1</v>
      </c>
      <c r="G58" s="27">
        <v>0.3</v>
      </c>
      <c r="H58" s="27">
        <f>((('Settings - Settings'!$B$12*F58)+E58)/'Settings - Settings'!$B$11)+G58</f>
        <v>0.334090909090909</v>
      </c>
      <c r="I58" s="28">
        <f>'Settings - Settings'!$B$11*H58</f>
        <v>58.8</v>
      </c>
    </row>
    <row r="59" ht="20.05" customHeight="1">
      <c r="A59" t="s" s="23">
        <v>81</v>
      </c>
      <c r="B59" s="24">
        <v>50</v>
      </c>
      <c r="C59" t="s" s="30">
        <v>82</v>
      </c>
      <c r="D59" s="31"/>
      <c r="E59" s="27">
        <v>0</v>
      </c>
      <c r="F59" s="27">
        <v>0</v>
      </c>
      <c r="G59" s="27">
        <v>0.35</v>
      </c>
      <c r="H59" s="27">
        <f>((('Settings - Settings'!$B$12*F59)+E59)/'Settings - Settings'!$B$11)+G59</f>
        <v>0.35</v>
      </c>
      <c r="I59" s="28">
        <f>'Settings - Settings'!$B$11*H59</f>
        <v>61.6</v>
      </c>
    </row>
    <row r="60" ht="20.05" customHeight="1">
      <c r="A60" t="s" s="23">
        <v>83</v>
      </c>
      <c r="B60" s="24">
        <v>50</v>
      </c>
      <c r="C60" t="s" s="30">
        <v>84</v>
      </c>
      <c r="D60" s="31"/>
      <c r="E60" s="27">
        <v>0</v>
      </c>
      <c r="F60" s="27">
        <v>0</v>
      </c>
      <c r="G60" s="27">
        <v>0.36</v>
      </c>
      <c r="H60" s="27">
        <f>((('Settings - Settings'!$B$12*F60)+E60)/'Settings - Settings'!$B$11)+G60</f>
        <v>0.36</v>
      </c>
      <c r="I60" s="28">
        <f>'Settings - Settings'!$B$11*H60</f>
        <v>63.36</v>
      </c>
    </row>
    <row r="61" ht="32.05" customHeight="1">
      <c r="A61" t="s" s="23">
        <v>27</v>
      </c>
      <c r="B61" s="24">
        <v>50</v>
      </c>
      <c r="C61" t="s" s="30">
        <v>26</v>
      </c>
      <c r="D61" s="31"/>
      <c r="E61" s="27">
        <v>0</v>
      </c>
      <c r="F61" s="27">
        <v>1.8</v>
      </c>
      <c r="G61" s="27">
        <v>0.3</v>
      </c>
      <c r="H61" s="27">
        <f>((('Settings - Settings'!$B$12*F61)+E61)/'Settings - Settings'!$B$11)+G61</f>
        <v>0.361363636363636</v>
      </c>
      <c r="I61" s="28">
        <f>'Settings - Settings'!$B$11*H61</f>
        <v>63.5999999999999</v>
      </c>
    </row>
    <row r="62" ht="32.05" customHeight="1">
      <c r="A62" t="s" s="23">
        <v>85</v>
      </c>
      <c r="B62" s="24">
        <v>50</v>
      </c>
      <c r="C62" t="s" s="30">
        <v>86</v>
      </c>
      <c r="D62" s="31"/>
      <c r="E62" s="27">
        <v>0</v>
      </c>
      <c r="F62" s="27">
        <v>0</v>
      </c>
      <c r="G62" s="27">
        <v>0.39</v>
      </c>
      <c r="H62" s="27">
        <f>((('Settings - Settings'!$B$12*F62)+E62)/'Settings - Settings'!$B$11)+G62</f>
        <v>0.39</v>
      </c>
      <c r="I62" s="28">
        <f>'Settings - Settings'!$B$11*H62</f>
        <v>68.64</v>
      </c>
    </row>
    <row r="63" ht="32.05" customHeight="1">
      <c r="A63" t="s" s="23">
        <v>45</v>
      </c>
      <c r="B63" s="24">
        <v>350</v>
      </c>
      <c r="C63" t="s" s="30">
        <v>46</v>
      </c>
      <c r="D63" s="31"/>
      <c r="E63" s="27">
        <v>0</v>
      </c>
      <c r="F63" s="27">
        <v>0</v>
      </c>
      <c r="G63" s="27">
        <v>0.24</v>
      </c>
      <c r="H63" s="27">
        <f>((('Settings - Settings'!$B$12*F63)+E63)/'Settings - Settings'!$B$11)+G63</f>
        <v>0.24</v>
      </c>
      <c r="I63" s="28">
        <f>'Settings - Settings'!$B$11*H63</f>
        <v>42.24</v>
      </c>
    </row>
    <row r="64" ht="20.05" customHeight="1">
      <c r="A64" t="s" s="23">
        <v>87</v>
      </c>
      <c r="B64" s="24">
        <v>250</v>
      </c>
      <c r="C64" t="s" s="30">
        <v>88</v>
      </c>
      <c r="D64" t="s" s="26">
        <v>35</v>
      </c>
      <c r="E64" s="27">
        <v>0</v>
      </c>
      <c r="F64" s="27">
        <v>0</v>
      </c>
      <c r="G64" s="27">
        <v>0.26</v>
      </c>
      <c r="H64" s="27">
        <f>((('Settings - Settings'!$B$12*F64)+E64)/'Settings - Settings'!$B$11)+G64</f>
        <v>0.26</v>
      </c>
      <c r="I64" s="28">
        <f>'Settings - Settings'!$B$11*H64</f>
        <v>45.76</v>
      </c>
    </row>
    <row r="65" ht="20.05" customHeight="1">
      <c r="A65" t="s" s="23">
        <v>16</v>
      </c>
      <c r="B65" s="24">
        <v>150</v>
      </c>
      <c r="C65" t="s" s="30">
        <v>42</v>
      </c>
      <c r="D65" t="s" s="26">
        <v>43</v>
      </c>
      <c r="E65" s="27">
        <v>7.85</v>
      </c>
      <c r="F65" s="27">
        <v>0</v>
      </c>
      <c r="G65" s="27">
        <v>0.27</v>
      </c>
      <c r="H65" s="27">
        <f>((('Settings - Settings'!$B$12*F65)+E65)/'Settings - Settings'!$B$11)+G65</f>
        <v>0.314602272727273</v>
      </c>
      <c r="I65" s="28">
        <f>'Settings - Settings'!$B$11*H65</f>
        <v>55.37</v>
      </c>
    </row>
    <row r="66" ht="32.05" customHeight="1">
      <c r="A66" t="s" s="23">
        <v>85</v>
      </c>
      <c r="B66" s="24">
        <v>150</v>
      </c>
      <c r="C66" t="s" s="30">
        <v>86</v>
      </c>
      <c r="D66" t="s" s="26">
        <v>35</v>
      </c>
      <c r="E66" s="27">
        <v>0</v>
      </c>
      <c r="F66" s="27">
        <v>0</v>
      </c>
      <c r="G66" s="27">
        <v>0.39</v>
      </c>
      <c r="H66" s="27">
        <f>((('Settings - Settings'!$B$12*F66)+E66)/'Settings - Settings'!$B$11)+G66</f>
        <v>0.39</v>
      </c>
      <c r="I66" s="28">
        <f>'Settings - Settings'!$B$11*H66</f>
        <v>68.64</v>
      </c>
    </row>
    <row r="67" ht="32.05" customHeight="1">
      <c r="A67" t="s" s="23">
        <v>11</v>
      </c>
      <c r="B67" s="24">
        <v>150</v>
      </c>
      <c r="C67" t="s" s="30">
        <v>42</v>
      </c>
      <c r="D67" t="s" s="26">
        <v>35</v>
      </c>
      <c r="E67" s="27">
        <v>0</v>
      </c>
      <c r="F67" s="27">
        <v>0</v>
      </c>
      <c r="G67" s="27">
        <v>0.42</v>
      </c>
      <c r="H67" s="27">
        <f>((('Settings - Settings'!$B$12*F67)+E67)/'Settings - Settings'!$B$11)+G67</f>
        <v>0.42</v>
      </c>
      <c r="I67" s="28">
        <f>'Settings - Settings'!$B$11*H67</f>
        <v>73.92</v>
      </c>
    </row>
    <row r="68" ht="20.05" customHeight="1">
      <c r="A68" t="s" s="23">
        <v>89</v>
      </c>
      <c r="B68" s="24">
        <v>150</v>
      </c>
      <c r="C68" t="s" s="30">
        <v>42</v>
      </c>
      <c r="D68" t="s" s="26">
        <v>35</v>
      </c>
      <c r="E68" s="27">
        <v>0</v>
      </c>
      <c r="F68" s="27">
        <v>0</v>
      </c>
      <c r="G68" s="27">
        <v>0.42</v>
      </c>
      <c r="H68" s="27">
        <f>((('Settings - Settings'!$B$12*F68)+E68)/'Settings - Settings'!$B$11)+G68</f>
        <v>0.42</v>
      </c>
      <c r="I68" s="28">
        <f>'Settings - Settings'!$B$11*H68</f>
        <v>73.92</v>
      </c>
    </row>
    <row r="69" ht="20.25" customHeight="1">
      <c r="A69" t="s" s="36">
        <v>90</v>
      </c>
      <c r="B69" s="37">
        <v>350</v>
      </c>
      <c r="C69" t="s" s="38">
        <v>91</v>
      </c>
      <c r="D69" t="s" s="39">
        <v>35</v>
      </c>
      <c r="E69" s="40">
        <v>0</v>
      </c>
      <c r="F69" s="40">
        <v>0</v>
      </c>
      <c r="G69" s="40">
        <v>0.6899999999999999</v>
      </c>
      <c r="H69" s="40">
        <f>((('Settings - Settings'!$B$12*F69)+E69)/'Settings - Settings'!$B$11)+G69</f>
        <v>0.6899999999999999</v>
      </c>
      <c r="I69" s="41">
        <f>'Settings - Settings'!$B$11*H69</f>
        <v>121.44</v>
      </c>
    </row>
    <row r="70" ht="20.25" customHeight="1">
      <c r="A70" t="s" s="42">
        <v>92</v>
      </c>
      <c r="B70" s="43"/>
      <c r="C70" s="44"/>
      <c r="D70" t="s" s="42">
        <v>93</v>
      </c>
      <c r="E70" s="45"/>
      <c r="F70" s="45"/>
      <c r="G70" s="45"/>
      <c r="H70" s="45">
        <f>AVERAGE(H5:H16)</f>
        <v>0.222011679292929</v>
      </c>
      <c r="I70" s="46">
        <f>AVERAGE(I5:I16)</f>
        <v>39.0740555555556</v>
      </c>
    </row>
    <row r="71" ht="20.05" customHeight="1">
      <c r="A71" t="s" s="47">
        <v>94</v>
      </c>
      <c r="B71" s="48"/>
      <c r="C71" s="49"/>
      <c r="D71" t="s" s="47">
        <v>93</v>
      </c>
      <c r="E71" s="50"/>
      <c r="F71" s="50"/>
      <c r="G71" s="50"/>
      <c r="H71" s="50">
        <f>AVERAGE(H20:H38)</f>
        <v>0.265813995215311</v>
      </c>
      <c r="I71" s="51">
        <f>AVERAGE(I20:I38)</f>
        <v>46.7832631578947</v>
      </c>
    </row>
    <row r="72" ht="20.05" customHeight="1">
      <c r="A72" t="s" s="47">
        <v>95</v>
      </c>
      <c r="B72" s="48"/>
      <c r="C72" s="49"/>
      <c r="D72" t="s" s="47">
        <v>93</v>
      </c>
      <c r="E72" s="50"/>
      <c r="F72" s="50"/>
      <c r="G72" s="50"/>
      <c r="H72" s="50">
        <f>AVERAGE(H40:H62)</f>
        <v>0.268976449275362</v>
      </c>
      <c r="I72" s="51">
        <f>AVERAGE(I40:I62)</f>
        <v>47.3398550724638</v>
      </c>
    </row>
    <row r="73" ht="20.05" customHeight="1">
      <c r="A73" t="s" s="47">
        <v>96</v>
      </c>
      <c r="B73" s="48"/>
      <c r="C73" s="49"/>
      <c r="D73" t="s" s="47">
        <v>93</v>
      </c>
      <c r="E73" s="50"/>
      <c r="F73" s="50"/>
      <c r="G73" s="50"/>
      <c r="H73" s="50">
        <f>AVERAGE(H63:H69)</f>
        <v>0.390657467532468</v>
      </c>
      <c r="I73" s="51">
        <f>AVERAGE(I63:I69)</f>
        <v>68.7557142857143</v>
      </c>
    </row>
  </sheetData>
  <mergeCells count="1">
    <mergeCell ref="A1:I1"/>
  </mergeCells>
  <hyperlinks>
    <hyperlink ref="C9" r:id="rId1" location="" tooltip="" display="https://www.ubitricity.co.uk/product/smartcable/"/>
    <hyperlink ref="C10" r:id="rId2" location="" tooltip="" display="https://www.ubitricity.co.uk/"/>
    <hyperlink ref="C12" r:id="rId3" location="" tooltip="" display="https://evsolutions.engie.co.uk/drivers/geniepoint-pricing/"/>
    <hyperlink ref="C13" r:id="rId4" location="" tooltip="" display="https://evsolutions.engie.co.uk/drivers/geniepoint-pricing/"/>
    <hyperlink ref="C14" r:id="rId5" location="" tooltip="" display="https://char.gy/pricing"/>
    <hyperlink ref="C15" r:id="rId6" location="" tooltip="" display="https://char.gy/pricing"/>
    <hyperlink ref="C16" r:id="rId7" location="" tooltip="" display="https://char.gy/pricing"/>
    <hyperlink ref="C19" r:id="rId8" location="" tooltip="" display="http://www.ecarni.com/"/>
    <hyperlink ref="C23" r:id="rId9" location="" tooltip="" display="https://network.bppulse.co.uk/pricing/"/>
    <hyperlink ref="C25" r:id="rId10" location="" tooltip="" display="https://network.bppulse.co.uk/pricing/"/>
    <hyperlink ref="C26" r:id="rId11" location="" tooltip="" display="https://www.gridserve.com/electric-vehicles-going-electric/"/>
    <hyperlink ref="C27" r:id="rId12" location="" tooltip="" display="https://network.bppulse.co.uk/pricing/"/>
    <hyperlink ref="C28" r:id="rId13" location="" tooltip="" display="https://www.alfapower.co.uk/customer-service-faq.php"/>
    <hyperlink ref="C30" r:id="rId14" location="" tooltip="" display="https://www.sourcelondon.net/rates"/>
    <hyperlink ref="C31" r:id="rId15" location="" tooltip="" display="https://www.alfapower.co.uk/customer-service-faq.php"/>
    <hyperlink ref="C32" r:id="rId16" location="" tooltip="" display="https://evsolutions.engie.co.uk/drivers/geniepoint-pricing/"/>
    <hyperlink ref="C33" r:id="rId17" location="" tooltip="" display="https://evsolutions.engie.co.uk/drivers/geniepoint-pricing/"/>
    <hyperlink ref="C34" r:id="rId18" location="" tooltip="" display="https://www.sourcelondon.net/rates"/>
    <hyperlink ref="C35" r:id="rId19" location="" tooltip="" display="https://www.sourcelondon.net/rates"/>
    <hyperlink ref="C36" r:id="rId20" location="" tooltip="" display="https://www.sourcelondon.net/rates"/>
    <hyperlink ref="C37" r:id="rId21" location="" tooltip="" display="https://www.sourcelondon.net/rates"/>
    <hyperlink ref="C38" r:id="rId22" location="" tooltip="" display="https://www.sourcelondon.net/rates"/>
    <hyperlink ref="C39" r:id="rId23" location="" tooltip="" display="http://www.ecarni.com/"/>
    <hyperlink ref="C41" r:id="rId24" location="" tooltip="" display="https://www.poole.gov.uk/streets-and-travel/chargernet/"/>
    <hyperlink ref="C42" r:id="rId25" location="" tooltip="" display="https://www.ecotricity.co.uk/for-the-road/our-electric-highway"/>
    <hyperlink ref="C43" r:id="rId26" location="" tooltip="" display="https://network.bppulse.co.uk/pricing/"/>
    <hyperlink ref="C45" r:id="rId27" location="" tooltip="" display="https://www.gridserve.com/electric-vehicles-going-electric/"/>
    <hyperlink ref="C46" r:id="rId28" location="" tooltip="" display="https://network.bppulse.co.uk/pricing/"/>
    <hyperlink ref="C47" r:id="rId29" location="" tooltip="" display="https://www.alfapower.co.uk/customer-service-faq.php"/>
    <hyperlink ref="C50" r:id="rId30" location="" tooltip="" display="https://www.esb-evsolutions.co.uk/pricing/payg"/>
    <hyperlink ref="C51" r:id="rId31" location="" tooltip="" display="https://www.esb-evsolutions.co.uk/pricing/payg"/>
    <hyperlink ref="C52" r:id="rId32" location="" tooltip="" display="https://www.ecotricity.co.uk/for-the-road/our-electric-highway"/>
    <hyperlink ref="C53" r:id="rId33" location="" tooltip="" display="https://network.bppulse.co.uk/pricing/"/>
    <hyperlink ref="C54" r:id="rId34" location="" tooltip="" display="https://www.alfapower.co.uk/customer-service-faq.php"/>
    <hyperlink ref="C55" r:id="rId35" location="" tooltip="" display="https://www.esb-evsolutions.co.uk/pricing/payg"/>
    <hyperlink ref="C56" r:id="rId36" location="" tooltip="" display="https://www.esb-evsolutions.co.uk/pricing/payg"/>
    <hyperlink ref="C57" r:id="rId37" location="" tooltip="" display="https://m.chargeyourcar.org.uk/chargePoint?bayNo=70630&amp;referrer=&amp;scheme=default&amp;mapHeight=900&amp;mapZoom=10"/>
    <hyperlink ref="C58" r:id="rId38" location="" tooltip="" display="https://evsolutions.engie.co.uk/drivers/geniepoint-pricing/"/>
    <hyperlink ref="C59" r:id="rId39" location="" tooltip="" display="https://instavolt.co.uk/rates/"/>
    <hyperlink ref="C60" r:id="rId40" location="" tooltip="" display="https://ospreycharging.co.uk/ev-drivers/"/>
    <hyperlink ref="C61" r:id="rId41" location="" tooltip="" display="https://evsolutions.engie.co.uk/drivers/geniepoint-pricing/"/>
    <hyperlink ref="C62" r:id="rId42" location="" tooltip="" display="https://support.shell.com/hc/en-gb/articles/115002988472-How-much-does-Shell-Recharge-cost-"/>
    <hyperlink ref="C63" r:id="rId43" location="" tooltip="" display="https://www.gridserve.com/electric-vehicles-going-electric/"/>
    <hyperlink ref="C64" r:id="rId44" location="" tooltip="" display="https://www.tesla.com/en_GB/support/supercharging"/>
    <hyperlink ref="C65" r:id="rId45" location="" tooltip="" display="https://network.bppulse.co.uk/pricing/"/>
    <hyperlink ref="C66" r:id="rId46" location="" tooltip="" display="https://support.shell.com/hc/en-gb/articles/115002988472-How-much-does-Shell-Recharge-cost-"/>
    <hyperlink ref="C67" r:id="rId47" location="" tooltip="" display="https://network.bppulse.co.uk/pricing/"/>
    <hyperlink ref="C68" r:id="rId48" location="" tooltip="" display="https://network.bppulse.co.uk/pricing/"/>
    <hyperlink ref="C69" r:id="rId49" location="" tooltip="" display="https://ionity.eu/en/where-and-how.html"/>
  </hyperlink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2:C12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9.9" customHeight="1" outlineLevelRow="0" outlineLevelCol="0"/>
  <cols>
    <col min="1" max="1" width="36.8516" style="52" customWidth="1"/>
    <col min="2" max="2" width="12.7891" style="52" customWidth="1"/>
    <col min="3" max="3" width="57.75" style="52" customWidth="1"/>
    <col min="4" max="16384" width="16.3516" style="52" customWidth="1"/>
  </cols>
  <sheetData>
    <row r="1" ht="27.65" customHeight="1">
      <c r="A1" t="s" s="2">
        <v>97</v>
      </c>
      <c r="B1" s="2"/>
      <c r="C1" s="2"/>
    </row>
    <row r="2" ht="20.25" customHeight="1">
      <c r="A2" s="53"/>
      <c r="B2" s="53"/>
      <c r="C2" t="s" s="54">
        <v>3</v>
      </c>
    </row>
    <row r="3" ht="20.25" customHeight="1">
      <c r="A3" t="s" s="17">
        <v>98</v>
      </c>
      <c r="B3" s="55">
        <v>616</v>
      </c>
      <c r="C3" t="s" s="20">
        <v>99</v>
      </c>
    </row>
    <row r="4" ht="32.05" customHeight="1">
      <c r="A4" t="s" s="23">
        <v>100</v>
      </c>
      <c r="B4" s="56">
        <v>0.1</v>
      </c>
      <c r="C4" t="s" s="26">
        <v>101</v>
      </c>
    </row>
    <row r="5" ht="32.05" customHeight="1">
      <c r="A5" t="s" s="23">
        <v>102</v>
      </c>
      <c r="B5" s="56">
        <v>0.166</v>
      </c>
      <c r="C5" t="s" s="26">
        <v>101</v>
      </c>
    </row>
    <row r="6" ht="32.05" customHeight="1">
      <c r="A6" t="s" s="23">
        <v>103</v>
      </c>
      <c r="B6" s="56">
        <v>0.11</v>
      </c>
      <c r="C6" t="s" s="26">
        <v>104</v>
      </c>
    </row>
    <row r="7" ht="32.05" customHeight="1">
      <c r="A7" t="s" s="23">
        <v>105</v>
      </c>
      <c r="B7" s="56">
        <v>0.1</v>
      </c>
      <c r="C7" t="s" s="26">
        <v>104</v>
      </c>
    </row>
    <row r="8" ht="20.05" customHeight="1">
      <c r="A8" t="s" s="23">
        <v>106</v>
      </c>
      <c r="B8" s="57">
        <v>3.5</v>
      </c>
      <c r="C8" s="31"/>
    </row>
    <row r="9" ht="20.05" customHeight="1">
      <c r="A9" t="s" s="23">
        <v>107</v>
      </c>
      <c r="B9" s="57">
        <v>40</v>
      </c>
      <c r="C9" s="31"/>
    </row>
    <row r="10" ht="20.05" customHeight="1">
      <c r="A10" t="s" s="23">
        <v>108</v>
      </c>
      <c r="B10" s="58">
        <v>0.8</v>
      </c>
      <c r="C10" s="31"/>
    </row>
    <row r="11" ht="20.05" customHeight="1">
      <c r="A11" t="s" s="23">
        <v>109</v>
      </c>
      <c r="B11" s="57">
        <f>B3/B8</f>
        <v>176</v>
      </c>
      <c r="C11" s="31"/>
    </row>
    <row r="12" ht="20.05" customHeight="1">
      <c r="A12" t="s" s="23">
        <v>110</v>
      </c>
      <c r="B12" s="57">
        <f>CEILING((B11)/(B9*B10),1)</f>
        <v>6</v>
      </c>
      <c r="C12" s="31"/>
    </row>
  </sheetData>
  <mergeCells count="1">
    <mergeCell ref="A1:C1"/>
  </mergeCells>
  <hyperlinks>
    <hyperlink ref="C3" r:id="rId1" location="" tooltip="" display="https://www.racfoundation.org/motoring-faqs/mobility#a24"/>
    <hyperlink ref="C4" r:id="rId2" location="" tooltip="" display="https://www.gov.uk/government/statistical-data-sets/annual-domestic-energy-price-statistics"/>
    <hyperlink ref="C5" r:id="rId3" location="" tooltip="" display="https://www.gov.uk/government/statistical-data-sets/annual-domestic-energy-price-statistics"/>
    <hyperlink ref="C6" r:id="rId4" location="" tooltip="" display="https://www.gov.uk/government/publications/advisory-fuel-rates/how-advisory-fuel-rates-are-calculated"/>
    <hyperlink ref="C7" r:id="rId5" location="" tooltip="" display="https://www.gov.uk/government/publications/advisory-fuel-rates/how-advisory-fuel-rates-are-calculated"/>
  </hyperlink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